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0" yWindow="465" windowWidth="28530" windowHeight="16275"/>
  </bookViews>
  <sheets>
    <sheet name="Rekapitulace stavby" sheetId="1" r:id="rId1"/>
    <sheet name="01 - Oprava TNS Červenka ..." sheetId="2" r:id="rId2"/>
    <sheet name="02 - VRN" sheetId="3" r:id="rId3"/>
    <sheet name="03 - Stavební práce" sheetId="4" r:id="rId4"/>
  </sheets>
  <definedNames>
    <definedName name="_xlnm._FilterDatabase" localSheetId="1" hidden="1">'01 - Oprava TNS Červenka ...'!$C$120:$L$223</definedName>
    <definedName name="_xlnm._FilterDatabase" localSheetId="2" hidden="1">'02 - VRN'!$C$116:$L$127</definedName>
    <definedName name="_xlnm._FilterDatabase" localSheetId="3" hidden="1">'03 - Stavební práce'!$C$122:$L$208</definedName>
    <definedName name="_xlnm.Print_Titles" localSheetId="1">'01 - Oprava TNS Červenka ...'!$120:$120</definedName>
    <definedName name="_xlnm.Print_Titles" localSheetId="2">'02 - VRN'!$116:$116</definedName>
    <definedName name="_xlnm.Print_Titles" localSheetId="3">'03 - Stavební práce'!$122:$122</definedName>
    <definedName name="_xlnm.Print_Titles" localSheetId="0">'Rekapitulace stavby'!$92:$92</definedName>
    <definedName name="_xlnm.Print_Area" localSheetId="1">'01 - Oprava TNS Červenka ...'!$C$4:$K$76,'01 - Oprava TNS Červenka ...'!$C$82:$K$102,'01 - Oprava TNS Červenka ...'!$C$108:$L$223</definedName>
    <definedName name="_xlnm.Print_Area" localSheetId="2">'02 - VRN'!$C$4:$K$76,'02 - VRN'!$C$82:$K$98,'02 - VRN'!$C$104:$L$127</definedName>
    <definedName name="_xlnm.Print_Area" localSheetId="3">'03 - Stavební práce'!$C$4:$K$76,'03 - Stavební práce'!$C$82:$K$104,'03 - Stavební práce'!$C$110:$L$208</definedName>
    <definedName name="_xlnm.Print_Area" localSheetId="0">'Rekapitulace stavby'!$D$4:$AO$76,'Rekapitulace stavby'!$C$82:$AQ$98</definedName>
  </definedNames>
  <calcPr calcId="145621"/>
</workbook>
</file>

<file path=xl/calcChain.xml><?xml version="1.0" encoding="utf-8"?>
<calcChain xmlns="http://schemas.openxmlformats.org/spreadsheetml/2006/main">
  <c r="K39" i="4" l="1"/>
  <c r="K38" i="4"/>
  <c r="BA97" i="1" s="1"/>
  <c r="K37" i="4"/>
  <c r="AZ97" i="1"/>
  <c r="BI207" i="4"/>
  <c r="BH207" i="4"/>
  <c r="BG207" i="4"/>
  <c r="BF207" i="4"/>
  <c r="R207" i="4"/>
  <c r="Q207" i="4"/>
  <c r="X207" i="4"/>
  <c r="V207" i="4"/>
  <c r="T207" i="4"/>
  <c r="P207" i="4"/>
  <c r="K207" i="4" s="1"/>
  <c r="BE207" i="4" s="1"/>
  <c r="BI205" i="4"/>
  <c r="BH205" i="4"/>
  <c r="BG205" i="4"/>
  <c r="BF205" i="4"/>
  <c r="R205" i="4"/>
  <c r="Q205" i="4"/>
  <c r="X205" i="4"/>
  <c r="V205" i="4"/>
  <c r="V195" i="4" s="1"/>
  <c r="T205" i="4"/>
  <c r="P205" i="4"/>
  <c r="BK205" i="4" s="1"/>
  <c r="K205" i="4"/>
  <c r="BE205" i="4" s="1"/>
  <c r="BI202" i="4"/>
  <c r="BH202" i="4"/>
  <c r="BG202" i="4"/>
  <c r="BF202" i="4"/>
  <c r="R202" i="4"/>
  <c r="Q202" i="4"/>
  <c r="X202" i="4"/>
  <c r="V202" i="4"/>
  <c r="T202" i="4"/>
  <c r="P202" i="4"/>
  <c r="BK202" i="4"/>
  <c r="K202" i="4"/>
  <c r="BE202" i="4" s="1"/>
  <c r="BI199" i="4"/>
  <c r="BH199" i="4"/>
  <c r="BG199" i="4"/>
  <c r="BF199" i="4"/>
  <c r="R199" i="4"/>
  <c r="Q199" i="4"/>
  <c r="Q195" i="4" s="1"/>
  <c r="I103" i="4" s="1"/>
  <c r="X199" i="4"/>
  <c r="V199" i="4"/>
  <c r="T199" i="4"/>
  <c r="P199" i="4"/>
  <c r="BK199" i="4" s="1"/>
  <c r="BI196" i="4"/>
  <c r="BH196" i="4"/>
  <c r="BG196" i="4"/>
  <c r="BF196" i="4"/>
  <c r="R196" i="4"/>
  <c r="R195" i="4" s="1"/>
  <c r="J103" i="4" s="1"/>
  <c r="Q196" i="4"/>
  <c r="X196" i="4"/>
  <c r="X195" i="4" s="1"/>
  <c r="V196" i="4"/>
  <c r="T196" i="4"/>
  <c r="T195" i="4" s="1"/>
  <c r="P196" i="4"/>
  <c r="BK196" i="4"/>
  <c r="K196" i="4"/>
  <c r="BE196" i="4"/>
  <c r="BI193" i="4"/>
  <c r="BH193" i="4"/>
  <c r="BG193" i="4"/>
  <c r="BF193" i="4"/>
  <c r="R193" i="4"/>
  <c r="Q193" i="4"/>
  <c r="X193" i="4"/>
  <c r="V193" i="4"/>
  <c r="T193" i="4"/>
  <c r="P193" i="4"/>
  <c r="BK193" i="4" s="1"/>
  <c r="BI191" i="4"/>
  <c r="BH191" i="4"/>
  <c r="BG191" i="4"/>
  <c r="BF191" i="4"/>
  <c r="R191" i="4"/>
  <c r="Q191" i="4"/>
  <c r="X191" i="4"/>
  <c r="V191" i="4"/>
  <c r="T191" i="4"/>
  <c r="P191" i="4"/>
  <c r="K191" i="4" s="1"/>
  <c r="BE191" i="4" s="1"/>
  <c r="BI188" i="4"/>
  <c r="BH188" i="4"/>
  <c r="BG188" i="4"/>
  <c r="BF188" i="4"/>
  <c r="R188" i="4"/>
  <c r="Q188" i="4"/>
  <c r="X188" i="4"/>
  <c r="V188" i="4"/>
  <c r="T188" i="4"/>
  <c r="P188" i="4"/>
  <c r="BK188" i="4"/>
  <c r="K188" i="4"/>
  <c r="BE188" i="4" s="1"/>
  <c r="BI186" i="4"/>
  <c r="BH186" i="4"/>
  <c r="BG186" i="4"/>
  <c r="BF186" i="4"/>
  <c r="R186" i="4"/>
  <c r="Q186" i="4"/>
  <c r="X186" i="4"/>
  <c r="V186" i="4"/>
  <c r="T186" i="4"/>
  <c r="P186" i="4"/>
  <c r="BK186" i="4"/>
  <c r="K186" i="4"/>
  <c r="BE186" i="4" s="1"/>
  <c r="BI183" i="4"/>
  <c r="BH183" i="4"/>
  <c r="BG183" i="4"/>
  <c r="BF183" i="4"/>
  <c r="R183" i="4"/>
  <c r="Q183" i="4"/>
  <c r="X183" i="4"/>
  <c r="V183" i="4"/>
  <c r="T183" i="4"/>
  <c r="P183" i="4"/>
  <c r="BK183" i="4" s="1"/>
  <c r="BI180" i="4"/>
  <c r="BH180" i="4"/>
  <c r="BG180" i="4"/>
  <c r="BF180" i="4"/>
  <c r="R180" i="4"/>
  <c r="Q180" i="4"/>
  <c r="X180" i="4"/>
  <c r="V180" i="4"/>
  <c r="T180" i="4"/>
  <c r="P180" i="4"/>
  <c r="K180" i="4" s="1"/>
  <c r="BE180" i="4" s="1"/>
  <c r="BI177" i="4"/>
  <c r="BH177" i="4"/>
  <c r="BG177" i="4"/>
  <c r="BF177" i="4"/>
  <c r="R177" i="4"/>
  <c r="Q177" i="4"/>
  <c r="X177" i="4"/>
  <c r="V177" i="4"/>
  <c r="T177" i="4"/>
  <c r="P177" i="4"/>
  <c r="BK177" i="4"/>
  <c r="K177" i="4"/>
  <c r="BE177" i="4" s="1"/>
  <c r="BI174" i="4"/>
  <c r="BH174" i="4"/>
  <c r="BG174" i="4"/>
  <c r="BF174" i="4"/>
  <c r="R174" i="4"/>
  <c r="Q174" i="4"/>
  <c r="X174" i="4"/>
  <c r="V174" i="4"/>
  <c r="T174" i="4"/>
  <c r="P174" i="4"/>
  <c r="BK174" i="4"/>
  <c r="K174" i="4"/>
  <c r="BE174" i="4" s="1"/>
  <c r="BI172" i="4"/>
  <c r="BH172" i="4"/>
  <c r="BG172" i="4"/>
  <c r="BF172" i="4"/>
  <c r="R172" i="4"/>
  <c r="Q172" i="4"/>
  <c r="X172" i="4"/>
  <c r="V172" i="4"/>
  <c r="T172" i="4"/>
  <c r="P172" i="4"/>
  <c r="BK172" i="4" s="1"/>
  <c r="BI169" i="4"/>
  <c r="BH169" i="4"/>
  <c r="BG169" i="4"/>
  <c r="BF169" i="4"/>
  <c r="R169" i="4"/>
  <c r="Q169" i="4"/>
  <c r="X169" i="4"/>
  <c r="V169" i="4"/>
  <c r="T169" i="4"/>
  <c r="P169" i="4"/>
  <c r="K169" i="4" s="1"/>
  <c r="BE169" i="4" s="1"/>
  <c r="BI167" i="4"/>
  <c r="BH167" i="4"/>
  <c r="BG167" i="4"/>
  <c r="BF167" i="4"/>
  <c r="R167" i="4"/>
  <c r="Q167" i="4"/>
  <c r="X167" i="4"/>
  <c r="V167" i="4"/>
  <c r="T167" i="4"/>
  <c r="P167" i="4"/>
  <c r="BK167" i="4"/>
  <c r="K167" i="4"/>
  <c r="BE167" i="4" s="1"/>
  <c r="BI165" i="4"/>
  <c r="BH165" i="4"/>
  <c r="BG165" i="4"/>
  <c r="BF165" i="4"/>
  <c r="R165" i="4"/>
  <c r="Q165" i="4"/>
  <c r="X165" i="4"/>
  <c r="V165" i="4"/>
  <c r="T165" i="4"/>
  <c r="P165" i="4"/>
  <c r="BK165" i="4"/>
  <c r="K165" i="4"/>
  <c r="BE165" i="4" s="1"/>
  <c r="BI162" i="4"/>
  <c r="BH162" i="4"/>
  <c r="BG162" i="4"/>
  <c r="BF162" i="4"/>
  <c r="R162" i="4"/>
  <c r="Q162" i="4"/>
  <c r="X162" i="4"/>
  <c r="V162" i="4"/>
  <c r="T162" i="4"/>
  <c r="P162" i="4"/>
  <c r="BK162" i="4" s="1"/>
  <c r="BI159" i="4"/>
  <c r="BH159" i="4"/>
  <c r="BG159" i="4"/>
  <c r="BF159" i="4"/>
  <c r="R159" i="4"/>
  <c r="Q159" i="4"/>
  <c r="X159" i="4"/>
  <c r="V159" i="4"/>
  <c r="T159" i="4"/>
  <c r="P159" i="4"/>
  <c r="K159" i="4" s="1"/>
  <c r="BE159" i="4" s="1"/>
  <c r="BI157" i="4"/>
  <c r="BH157" i="4"/>
  <c r="BG157" i="4"/>
  <c r="BF157" i="4"/>
  <c r="R157" i="4"/>
  <c r="R156" i="4" s="1"/>
  <c r="J102" i="4" s="1"/>
  <c r="Q157" i="4"/>
  <c r="Q156" i="4"/>
  <c r="I102" i="4" s="1"/>
  <c r="X157" i="4"/>
  <c r="X156" i="4" s="1"/>
  <c r="X151" i="4" s="1"/>
  <c r="V157" i="4"/>
  <c r="V156" i="4"/>
  <c r="T157" i="4"/>
  <c r="T156" i="4" s="1"/>
  <c r="P157" i="4"/>
  <c r="BK157" i="4"/>
  <c r="K157" i="4"/>
  <c r="BE157" i="4"/>
  <c r="BI153" i="4"/>
  <c r="BH153" i="4"/>
  <c r="BG153" i="4"/>
  <c r="BF153" i="4"/>
  <c r="R153" i="4"/>
  <c r="R152" i="4" s="1"/>
  <c r="Q153" i="4"/>
  <c r="Q152" i="4"/>
  <c r="Q151" i="4" s="1"/>
  <c r="I100" i="4" s="1"/>
  <c r="X153" i="4"/>
  <c r="X152" i="4"/>
  <c r="V153" i="4"/>
  <c r="V152" i="4" s="1"/>
  <c r="V151" i="4" s="1"/>
  <c r="T153" i="4"/>
  <c r="T152" i="4" s="1"/>
  <c r="T151" i="4" s="1"/>
  <c r="P153" i="4"/>
  <c r="BK153" i="4"/>
  <c r="BK152" i="4" s="1"/>
  <c r="K153" i="4"/>
  <c r="BE153" i="4" s="1"/>
  <c r="BI148" i="4"/>
  <c r="BH148" i="4"/>
  <c r="BG148" i="4"/>
  <c r="BF148" i="4"/>
  <c r="R148" i="4"/>
  <c r="Q148" i="4"/>
  <c r="X148" i="4"/>
  <c r="V148" i="4"/>
  <c r="V138" i="4" s="1"/>
  <c r="T148" i="4"/>
  <c r="P148" i="4"/>
  <c r="BK148" i="4"/>
  <c r="K148" i="4"/>
  <c r="BE148" i="4" s="1"/>
  <c r="BI145" i="4"/>
  <c r="BH145" i="4"/>
  <c r="BG145" i="4"/>
  <c r="BF145" i="4"/>
  <c r="R145" i="4"/>
  <c r="Q145" i="4"/>
  <c r="X145" i="4"/>
  <c r="V145" i="4"/>
  <c r="T145" i="4"/>
  <c r="P145" i="4"/>
  <c r="BK145" i="4"/>
  <c r="K145" i="4"/>
  <c r="BE145" i="4" s="1"/>
  <c r="BI142" i="4"/>
  <c r="BH142" i="4"/>
  <c r="BG142" i="4"/>
  <c r="BF142" i="4"/>
  <c r="R142" i="4"/>
  <c r="Q142" i="4"/>
  <c r="Q138" i="4" s="1"/>
  <c r="I99" i="4" s="1"/>
  <c r="X142" i="4"/>
  <c r="V142" i="4"/>
  <c r="T142" i="4"/>
  <c r="P142" i="4"/>
  <c r="BK142" i="4" s="1"/>
  <c r="BK138" i="4" s="1"/>
  <c r="K138" i="4" s="1"/>
  <c r="K99" i="4" s="1"/>
  <c r="BI139" i="4"/>
  <c r="BH139" i="4"/>
  <c r="BG139" i="4"/>
  <c r="BF139" i="4"/>
  <c r="R139" i="4"/>
  <c r="R138" i="4" s="1"/>
  <c r="J99" i="4" s="1"/>
  <c r="Q139" i="4"/>
  <c r="X139" i="4"/>
  <c r="X138" i="4" s="1"/>
  <c r="X124" i="4" s="1"/>
  <c r="V139" i="4"/>
  <c r="T139" i="4"/>
  <c r="T138" i="4" s="1"/>
  <c r="P139" i="4"/>
  <c r="BK139" i="4"/>
  <c r="K139" i="4"/>
  <c r="BE139" i="4"/>
  <c r="BI135" i="4"/>
  <c r="BH135" i="4"/>
  <c r="BG135" i="4"/>
  <c r="BF135" i="4"/>
  <c r="R135" i="4"/>
  <c r="Q135" i="4"/>
  <c r="X135" i="4"/>
  <c r="V135" i="4"/>
  <c r="T135" i="4"/>
  <c r="P135" i="4"/>
  <c r="BK135" i="4" s="1"/>
  <c r="BI132" i="4"/>
  <c r="F39" i="4" s="1"/>
  <c r="BF97" i="1" s="1"/>
  <c r="BH132" i="4"/>
  <c r="BG132" i="4"/>
  <c r="BF132" i="4"/>
  <c r="R132" i="4"/>
  <c r="Q132" i="4"/>
  <c r="X132" i="4"/>
  <c r="V132" i="4"/>
  <c r="T132" i="4"/>
  <c r="T125" i="4" s="1"/>
  <c r="P132" i="4"/>
  <c r="BK132" i="4" s="1"/>
  <c r="K132" i="4"/>
  <c r="BE132" i="4"/>
  <c r="BI129" i="4"/>
  <c r="BH129" i="4"/>
  <c r="BG129" i="4"/>
  <c r="BF129" i="4"/>
  <c r="R129" i="4"/>
  <c r="Q129" i="4"/>
  <c r="X129" i="4"/>
  <c r="V129" i="4"/>
  <c r="V125" i="4" s="1"/>
  <c r="V124" i="4" s="1"/>
  <c r="V123" i="4" s="1"/>
  <c r="T129" i="4"/>
  <c r="P129" i="4"/>
  <c r="BK129" i="4"/>
  <c r="K129" i="4"/>
  <c r="BE129" i="4" s="1"/>
  <c r="BI126" i="4"/>
  <c r="BH126" i="4"/>
  <c r="F38" i="4" s="1"/>
  <c r="BE97" i="1" s="1"/>
  <c r="BG126" i="4"/>
  <c r="F37" i="4" s="1"/>
  <c r="BD97" i="1" s="1"/>
  <c r="BF126" i="4"/>
  <c r="F36" i="4" s="1"/>
  <c r="BC97" i="1" s="1"/>
  <c r="K36" i="4"/>
  <c r="AY97" i="1" s="1"/>
  <c r="R126" i="4"/>
  <c r="R125" i="4" s="1"/>
  <c r="Q126" i="4"/>
  <c r="Q125" i="4" s="1"/>
  <c r="X126" i="4"/>
  <c r="X125" i="4"/>
  <c r="V126" i="4"/>
  <c r="T126" i="4"/>
  <c r="P126" i="4"/>
  <c r="K126" i="4" s="1"/>
  <c r="BE126" i="4" s="1"/>
  <c r="BK126" i="4"/>
  <c r="J120" i="4"/>
  <c r="F119" i="4"/>
  <c r="F117" i="4"/>
  <c r="E115" i="4"/>
  <c r="J92" i="4"/>
  <c r="F91" i="4"/>
  <c r="F89" i="4"/>
  <c r="E87" i="4"/>
  <c r="J21" i="4"/>
  <c r="E21" i="4"/>
  <c r="J119" i="4" s="1"/>
  <c r="J20" i="4"/>
  <c r="J18" i="4"/>
  <c r="E18" i="4"/>
  <c r="F120" i="4" s="1"/>
  <c r="F92" i="4"/>
  <c r="J17" i="4"/>
  <c r="J12" i="4"/>
  <c r="J117" i="4" s="1"/>
  <c r="E7" i="4"/>
  <c r="E113" i="4" s="1"/>
  <c r="K39" i="3"/>
  <c r="K38" i="3"/>
  <c r="BA96" i="1" s="1"/>
  <c r="K37" i="3"/>
  <c r="AZ96" i="1"/>
  <c r="BI125" i="3"/>
  <c r="F39" i="3" s="1"/>
  <c r="BF96" i="1" s="1"/>
  <c r="BH125" i="3"/>
  <c r="BG125" i="3"/>
  <c r="BF125" i="3"/>
  <c r="R125" i="3"/>
  <c r="Q125" i="3"/>
  <c r="X125" i="3"/>
  <c r="V125" i="3"/>
  <c r="T125" i="3"/>
  <c r="T118" i="3" s="1"/>
  <c r="T117" i="3" s="1"/>
  <c r="AW96" i="1" s="1"/>
  <c r="P125" i="3"/>
  <c r="BK125" i="3" s="1"/>
  <c r="BK118" i="3" s="1"/>
  <c r="K125" i="3"/>
  <c r="BE125" i="3"/>
  <c r="BI122" i="3"/>
  <c r="BH122" i="3"/>
  <c r="BG122" i="3"/>
  <c r="BF122" i="3"/>
  <c r="R122" i="3"/>
  <c r="Q122" i="3"/>
  <c r="X122" i="3"/>
  <c r="V122" i="3"/>
  <c r="T122" i="3"/>
  <c r="P122" i="3"/>
  <c r="BK122" i="3"/>
  <c r="K122" i="3"/>
  <c r="BE122" i="3" s="1"/>
  <c r="BI119" i="3"/>
  <c r="BH119" i="3"/>
  <c r="F38" i="3" s="1"/>
  <c r="BE96" i="1" s="1"/>
  <c r="BG119" i="3"/>
  <c r="F37" i="3" s="1"/>
  <c r="BD96" i="1" s="1"/>
  <c r="BF119" i="3"/>
  <c r="F36" i="3" s="1"/>
  <c r="BC96" i="1" s="1"/>
  <c r="K36" i="3"/>
  <c r="AY96" i="1" s="1"/>
  <c r="R119" i="3"/>
  <c r="R118" i="3" s="1"/>
  <c r="Q119" i="3"/>
  <c r="Q118" i="3" s="1"/>
  <c r="X119" i="3"/>
  <c r="X118" i="3" s="1"/>
  <c r="X117" i="3" s="1"/>
  <c r="V119" i="3"/>
  <c r="V118" i="3"/>
  <c r="V117" i="3" s="1"/>
  <c r="T119" i="3"/>
  <c r="P119" i="3"/>
  <c r="BK119" i="3"/>
  <c r="K119" i="3"/>
  <c r="BE119" i="3"/>
  <c r="F35" i="3" s="1"/>
  <c r="BB96" i="1" s="1"/>
  <c r="J114" i="3"/>
  <c r="F113" i="3"/>
  <c r="F111" i="3"/>
  <c r="E109" i="3"/>
  <c r="J92" i="3"/>
  <c r="F91" i="3"/>
  <c r="F89" i="3"/>
  <c r="E87" i="3"/>
  <c r="J21" i="3"/>
  <c r="E21" i="3"/>
  <c r="J113" i="3"/>
  <c r="J91" i="3"/>
  <c r="J20" i="3"/>
  <c r="J18" i="3"/>
  <c r="E18" i="3"/>
  <c r="F92" i="3" s="1"/>
  <c r="F114" i="3"/>
  <c r="J17" i="3"/>
  <c r="J12" i="3"/>
  <c r="J89" i="3" s="1"/>
  <c r="J111" i="3"/>
  <c r="E7" i="3"/>
  <c r="E107" i="3"/>
  <c r="E85" i="3"/>
  <c r="K39" i="2"/>
  <c r="K38" i="2"/>
  <c r="BA95" i="1"/>
  <c r="K37" i="2"/>
  <c r="AZ95" i="1" s="1"/>
  <c r="BI221" i="2"/>
  <c r="BH221" i="2"/>
  <c r="BG221" i="2"/>
  <c r="BF221" i="2"/>
  <c r="R221" i="2"/>
  <c r="Q221" i="2"/>
  <c r="X221" i="2"/>
  <c r="V221" i="2"/>
  <c r="T221" i="2"/>
  <c r="P221" i="2"/>
  <c r="K221" i="2" s="1"/>
  <c r="BE221" i="2" s="1"/>
  <c r="BK221" i="2"/>
  <c r="BI219" i="2"/>
  <c r="BH219" i="2"/>
  <c r="BG219" i="2"/>
  <c r="BF219" i="2"/>
  <c r="R219" i="2"/>
  <c r="Q219" i="2"/>
  <c r="X219" i="2"/>
  <c r="V219" i="2"/>
  <c r="T219" i="2"/>
  <c r="P219" i="2"/>
  <c r="BK219" i="2" s="1"/>
  <c r="BI217" i="2"/>
  <c r="BH217" i="2"/>
  <c r="BG217" i="2"/>
  <c r="BF217" i="2"/>
  <c r="R217" i="2"/>
  <c r="Q217" i="2"/>
  <c r="X217" i="2"/>
  <c r="V217" i="2"/>
  <c r="T217" i="2"/>
  <c r="P217" i="2"/>
  <c r="BK217" i="2" s="1"/>
  <c r="K217" i="2"/>
  <c r="BE217" i="2"/>
  <c r="BI214" i="2"/>
  <c r="BH214" i="2"/>
  <c r="BG214" i="2"/>
  <c r="BF214" i="2"/>
  <c r="R214" i="2"/>
  <c r="Q214" i="2"/>
  <c r="X214" i="2"/>
  <c r="V214" i="2"/>
  <c r="T214" i="2"/>
  <c r="P214" i="2"/>
  <c r="BK214" i="2"/>
  <c r="K214" i="2"/>
  <c r="BE214" i="2" s="1"/>
  <c r="BI212" i="2"/>
  <c r="BH212" i="2"/>
  <c r="BG212" i="2"/>
  <c r="BF212" i="2"/>
  <c r="R212" i="2"/>
  <c r="Q212" i="2"/>
  <c r="X212" i="2"/>
  <c r="V212" i="2"/>
  <c r="T212" i="2"/>
  <c r="P212" i="2"/>
  <c r="K212" i="2" s="1"/>
  <c r="BE212" i="2" s="1"/>
  <c r="BK212" i="2"/>
  <c r="BI210" i="2"/>
  <c r="BH210" i="2"/>
  <c r="BG210" i="2"/>
  <c r="BF210" i="2"/>
  <c r="R210" i="2"/>
  <c r="Q210" i="2"/>
  <c r="Q205" i="2" s="1"/>
  <c r="I101" i="2" s="1"/>
  <c r="X210" i="2"/>
  <c r="V210" i="2"/>
  <c r="T210" i="2"/>
  <c r="P210" i="2"/>
  <c r="BI208" i="2"/>
  <c r="BH208" i="2"/>
  <c r="BG208" i="2"/>
  <c r="BF208" i="2"/>
  <c r="R208" i="2"/>
  <c r="Q208" i="2"/>
  <c r="X208" i="2"/>
  <c r="V208" i="2"/>
  <c r="T208" i="2"/>
  <c r="P208" i="2"/>
  <c r="BK208" i="2" s="1"/>
  <c r="K208" i="2"/>
  <c r="BE208" i="2"/>
  <c r="BI206" i="2"/>
  <c r="BH206" i="2"/>
  <c r="BG206" i="2"/>
  <c r="BF206" i="2"/>
  <c r="R206" i="2"/>
  <c r="R205" i="2" s="1"/>
  <c r="J101" i="2" s="1"/>
  <c r="Q206" i="2"/>
  <c r="X206" i="2"/>
  <c r="X205" i="2" s="1"/>
  <c r="V206" i="2"/>
  <c r="V205" i="2"/>
  <c r="T206" i="2"/>
  <c r="P206" i="2"/>
  <c r="BK206" i="2"/>
  <c r="K206" i="2"/>
  <c r="BE206" i="2"/>
  <c r="BI202" i="2"/>
  <c r="BH202" i="2"/>
  <c r="BG202" i="2"/>
  <c r="BF202" i="2"/>
  <c r="R202" i="2"/>
  <c r="R201" i="2" s="1"/>
  <c r="J100" i="2" s="1"/>
  <c r="Q202" i="2"/>
  <c r="Q201" i="2"/>
  <c r="I100" i="2" s="1"/>
  <c r="X202" i="2"/>
  <c r="X201" i="2" s="1"/>
  <c r="V202" i="2"/>
  <c r="V201" i="2"/>
  <c r="T202" i="2"/>
  <c r="T201" i="2" s="1"/>
  <c r="P202" i="2"/>
  <c r="BK202" i="2"/>
  <c r="BK201" i="2"/>
  <c r="K201" i="2" s="1"/>
  <c r="K202" i="2"/>
  <c r="BE202" i="2"/>
  <c r="K100" i="2"/>
  <c r="BI198" i="2"/>
  <c r="BH198" i="2"/>
  <c r="BG198" i="2"/>
  <c r="BF198" i="2"/>
  <c r="R198" i="2"/>
  <c r="Q198" i="2"/>
  <c r="X198" i="2"/>
  <c r="V198" i="2"/>
  <c r="T198" i="2"/>
  <c r="P198" i="2"/>
  <c r="BI195" i="2"/>
  <c r="BH195" i="2"/>
  <c r="BG195" i="2"/>
  <c r="BF195" i="2"/>
  <c r="R195" i="2"/>
  <c r="Q195" i="2"/>
  <c r="X195" i="2"/>
  <c r="V195" i="2"/>
  <c r="T195" i="2"/>
  <c r="P195" i="2"/>
  <c r="BK195" i="2" s="1"/>
  <c r="K195" i="2"/>
  <c r="BE195" i="2"/>
  <c r="BI192" i="2"/>
  <c r="BH192" i="2"/>
  <c r="BG192" i="2"/>
  <c r="BF192" i="2"/>
  <c r="R192" i="2"/>
  <c r="Q192" i="2"/>
  <c r="X192" i="2"/>
  <c r="V192" i="2"/>
  <c r="V182" i="2" s="1"/>
  <c r="T192" i="2"/>
  <c r="P192" i="2"/>
  <c r="BK192" i="2"/>
  <c r="K192" i="2"/>
  <c r="BE192" i="2" s="1"/>
  <c r="BI189" i="2"/>
  <c r="BH189" i="2"/>
  <c r="BG189" i="2"/>
  <c r="BF189" i="2"/>
  <c r="R189" i="2"/>
  <c r="Q189" i="2"/>
  <c r="X189" i="2"/>
  <c r="V189" i="2"/>
  <c r="T189" i="2"/>
  <c r="P189" i="2"/>
  <c r="K189" i="2" s="1"/>
  <c r="BE189" i="2" s="1"/>
  <c r="BK189" i="2"/>
  <c r="BI186" i="2"/>
  <c r="BH186" i="2"/>
  <c r="BG186" i="2"/>
  <c r="BF186" i="2"/>
  <c r="R186" i="2"/>
  <c r="Q186" i="2"/>
  <c r="X186" i="2"/>
  <c r="V186" i="2"/>
  <c r="T186" i="2"/>
  <c r="P186" i="2"/>
  <c r="BI183" i="2"/>
  <c r="BH183" i="2"/>
  <c r="BG183" i="2"/>
  <c r="BF183" i="2"/>
  <c r="R183" i="2"/>
  <c r="R182" i="2" s="1"/>
  <c r="J99" i="2" s="1"/>
  <c r="Q183" i="2"/>
  <c r="Q182" i="2"/>
  <c r="I99" i="2" s="1"/>
  <c r="X183" i="2"/>
  <c r="V183" i="2"/>
  <c r="T183" i="2"/>
  <c r="T182" i="2" s="1"/>
  <c r="P183" i="2"/>
  <c r="BK183" i="2"/>
  <c r="K183" i="2"/>
  <c r="BE183" i="2"/>
  <c r="BI179" i="2"/>
  <c r="BH179" i="2"/>
  <c r="BG179" i="2"/>
  <c r="BF179" i="2"/>
  <c r="R179" i="2"/>
  <c r="Q179" i="2"/>
  <c r="X179" i="2"/>
  <c r="V179" i="2"/>
  <c r="T179" i="2"/>
  <c r="P179" i="2"/>
  <c r="K179" i="2" s="1"/>
  <c r="BE179" i="2"/>
  <c r="BI176" i="2"/>
  <c r="BH176" i="2"/>
  <c r="BG176" i="2"/>
  <c r="BF176" i="2"/>
  <c r="R176" i="2"/>
  <c r="Q176" i="2"/>
  <c r="X176" i="2"/>
  <c r="V176" i="2"/>
  <c r="T176" i="2"/>
  <c r="P176" i="2"/>
  <c r="BK176" i="2" s="1"/>
  <c r="K176" i="2"/>
  <c r="BE176" i="2" s="1"/>
  <c r="BI174" i="2"/>
  <c r="BH174" i="2"/>
  <c r="BG174" i="2"/>
  <c r="BF174" i="2"/>
  <c r="R174" i="2"/>
  <c r="Q174" i="2"/>
  <c r="X174" i="2"/>
  <c r="V174" i="2"/>
  <c r="T174" i="2"/>
  <c r="P174" i="2"/>
  <c r="BK174" i="2"/>
  <c r="K174" i="2"/>
  <c r="BE174" i="2"/>
  <c r="BI171" i="2"/>
  <c r="BH171" i="2"/>
  <c r="BG171" i="2"/>
  <c r="BF171" i="2"/>
  <c r="R171" i="2"/>
  <c r="Q171" i="2"/>
  <c r="X171" i="2"/>
  <c r="V171" i="2"/>
  <c r="T171" i="2"/>
  <c r="P171" i="2"/>
  <c r="BK171" i="2" s="1"/>
  <c r="BI169" i="2"/>
  <c r="BH169" i="2"/>
  <c r="BG169" i="2"/>
  <c r="BF169" i="2"/>
  <c r="R169" i="2"/>
  <c r="Q169" i="2"/>
  <c r="X169" i="2"/>
  <c r="V169" i="2"/>
  <c r="T169" i="2"/>
  <c r="P169" i="2"/>
  <c r="K169" i="2" s="1"/>
  <c r="BE169" i="2" s="1"/>
  <c r="BK169" i="2"/>
  <c r="BI167" i="2"/>
  <c r="BH167" i="2"/>
  <c r="BG167" i="2"/>
  <c r="BF167" i="2"/>
  <c r="R167" i="2"/>
  <c r="Q167" i="2"/>
  <c r="X167" i="2"/>
  <c r="V167" i="2"/>
  <c r="T167" i="2"/>
  <c r="P167" i="2"/>
  <c r="BK167" i="2" s="1"/>
  <c r="K167" i="2"/>
  <c r="BE167" i="2" s="1"/>
  <c r="BI165" i="2"/>
  <c r="BH165" i="2"/>
  <c r="BG165" i="2"/>
  <c r="BF165" i="2"/>
  <c r="R165" i="2"/>
  <c r="Q165" i="2"/>
  <c r="X165" i="2"/>
  <c r="V165" i="2"/>
  <c r="T165" i="2"/>
  <c r="P165" i="2"/>
  <c r="BK165" i="2"/>
  <c r="K165" i="2"/>
  <c r="BE165" i="2"/>
  <c r="BI162" i="2"/>
  <c r="BH162" i="2"/>
  <c r="BG162" i="2"/>
  <c r="BF162" i="2"/>
  <c r="R162" i="2"/>
  <c r="Q162" i="2"/>
  <c r="Q152" i="2" s="1"/>
  <c r="I98" i="2" s="1"/>
  <c r="X162" i="2"/>
  <c r="V162" i="2"/>
  <c r="T162" i="2"/>
  <c r="P162" i="2"/>
  <c r="BK162" i="2" s="1"/>
  <c r="BI159" i="2"/>
  <c r="BH159" i="2"/>
  <c r="BG159" i="2"/>
  <c r="BF159" i="2"/>
  <c r="R159" i="2"/>
  <c r="Q159" i="2"/>
  <c r="X159" i="2"/>
  <c r="V159" i="2"/>
  <c r="T159" i="2"/>
  <c r="P159" i="2"/>
  <c r="K159" i="2" s="1"/>
  <c r="BE159" i="2" s="1"/>
  <c r="BK159" i="2"/>
  <c r="BI157" i="2"/>
  <c r="BH157" i="2"/>
  <c r="BG157" i="2"/>
  <c r="BF157" i="2"/>
  <c r="R157" i="2"/>
  <c r="Q157" i="2"/>
  <c r="X157" i="2"/>
  <c r="V157" i="2"/>
  <c r="V152" i="2" s="1"/>
  <c r="T157" i="2"/>
  <c r="P157" i="2"/>
  <c r="BK157" i="2" s="1"/>
  <c r="K157" i="2"/>
  <c r="BE157" i="2" s="1"/>
  <c r="BI155" i="2"/>
  <c r="BH155" i="2"/>
  <c r="BG155" i="2"/>
  <c r="BF155" i="2"/>
  <c r="R155" i="2"/>
  <c r="Q155" i="2"/>
  <c r="X155" i="2"/>
  <c r="V155" i="2"/>
  <c r="T155" i="2"/>
  <c r="P155" i="2"/>
  <c r="BK155" i="2"/>
  <c r="K155" i="2"/>
  <c r="BE155" i="2"/>
  <c r="BI153" i="2"/>
  <c r="BH153" i="2"/>
  <c r="BG153" i="2"/>
  <c r="BF153" i="2"/>
  <c r="R153" i="2"/>
  <c r="R152" i="2"/>
  <c r="Q153" i="2"/>
  <c r="X153" i="2"/>
  <c r="X152" i="2"/>
  <c r="V153" i="2"/>
  <c r="T153" i="2"/>
  <c r="T152" i="2"/>
  <c r="P153" i="2"/>
  <c r="BK153" i="2"/>
  <c r="K153" i="2"/>
  <c r="BE153" i="2"/>
  <c r="J98" i="2"/>
  <c r="BI149" i="2"/>
  <c r="BH149" i="2"/>
  <c r="BG149" i="2"/>
  <c r="BF149" i="2"/>
  <c r="R149" i="2"/>
  <c r="Q149" i="2"/>
  <c r="X149" i="2"/>
  <c r="V149" i="2"/>
  <c r="T149" i="2"/>
  <c r="P149" i="2"/>
  <c r="BK149" i="2"/>
  <c r="K149" i="2"/>
  <c r="BE149" i="2"/>
  <c r="BI146" i="2"/>
  <c r="BH146" i="2"/>
  <c r="BG146" i="2"/>
  <c r="BF146" i="2"/>
  <c r="R146" i="2"/>
  <c r="Q146" i="2"/>
  <c r="X146" i="2"/>
  <c r="V146" i="2"/>
  <c r="T146" i="2"/>
  <c r="P146" i="2"/>
  <c r="BK146" i="2" s="1"/>
  <c r="BI143" i="2"/>
  <c r="BH143" i="2"/>
  <c r="BG143" i="2"/>
  <c r="BF143" i="2"/>
  <c r="R143" i="2"/>
  <c r="Q143" i="2"/>
  <c r="X143" i="2"/>
  <c r="V143" i="2"/>
  <c r="T143" i="2"/>
  <c r="P143" i="2"/>
  <c r="K143" i="2" s="1"/>
  <c r="BE143" i="2" s="1"/>
  <c r="BK143" i="2"/>
  <c r="BI140" i="2"/>
  <c r="BH140" i="2"/>
  <c r="BG140" i="2"/>
  <c r="BF140" i="2"/>
  <c r="R140" i="2"/>
  <c r="Q140" i="2"/>
  <c r="X140" i="2"/>
  <c r="V140" i="2"/>
  <c r="T140" i="2"/>
  <c r="P140" i="2"/>
  <c r="BK140" i="2" s="1"/>
  <c r="K140" i="2"/>
  <c r="BE140" i="2" s="1"/>
  <c r="BI137" i="2"/>
  <c r="BH137" i="2"/>
  <c r="BG137" i="2"/>
  <c r="BF137" i="2"/>
  <c r="R137" i="2"/>
  <c r="Q137" i="2"/>
  <c r="X137" i="2"/>
  <c r="V137" i="2"/>
  <c r="T137" i="2"/>
  <c r="P137" i="2"/>
  <c r="BK137" i="2"/>
  <c r="K137" i="2"/>
  <c r="BE137" i="2"/>
  <c r="BI135" i="2"/>
  <c r="BH135" i="2"/>
  <c r="BG135" i="2"/>
  <c r="BF135" i="2"/>
  <c r="R135" i="2"/>
  <c r="Q135" i="2"/>
  <c r="Q122" i="2" s="1"/>
  <c r="X135" i="2"/>
  <c r="V135" i="2"/>
  <c r="T135" i="2"/>
  <c r="P135" i="2"/>
  <c r="BK135" i="2" s="1"/>
  <c r="BI132" i="2"/>
  <c r="BH132" i="2"/>
  <c r="BG132" i="2"/>
  <c r="BF132" i="2"/>
  <c r="R132" i="2"/>
  <c r="R122" i="2" s="1"/>
  <c r="Q132" i="2"/>
  <c r="X132" i="2"/>
  <c r="V132" i="2"/>
  <c r="T132" i="2"/>
  <c r="P132" i="2"/>
  <c r="K132" i="2" s="1"/>
  <c r="BE132" i="2" s="1"/>
  <c r="BK132" i="2"/>
  <c r="BI129" i="2"/>
  <c r="BH129" i="2"/>
  <c r="BG129" i="2"/>
  <c r="BF129" i="2"/>
  <c r="R129" i="2"/>
  <c r="Q129" i="2"/>
  <c r="X129" i="2"/>
  <c r="V129" i="2"/>
  <c r="T129" i="2"/>
  <c r="P129" i="2"/>
  <c r="BK129" i="2" s="1"/>
  <c r="K129" i="2"/>
  <c r="BE129" i="2" s="1"/>
  <c r="BI126" i="2"/>
  <c r="BH126" i="2"/>
  <c r="BG126" i="2"/>
  <c r="F37" i="2" s="1"/>
  <c r="BD95" i="1" s="1"/>
  <c r="BD94" i="1" s="1"/>
  <c r="BF126" i="2"/>
  <c r="R126" i="2"/>
  <c r="Q126" i="2"/>
  <c r="X126" i="2"/>
  <c r="X122" i="2" s="1"/>
  <c r="V126" i="2"/>
  <c r="T126" i="2"/>
  <c r="P126" i="2"/>
  <c r="BK126" i="2"/>
  <c r="K126" i="2"/>
  <c r="BE126" i="2"/>
  <c r="BI123" i="2"/>
  <c r="F39" i="2"/>
  <c r="BF95" i="1" s="1"/>
  <c r="BF94" i="1" s="1"/>
  <c r="W33" i="1" s="1"/>
  <c r="BH123" i="2"/>
  <c r="F38" i="2" s="1"/>
  <c r="BE95" i="1" s="1"/>
  <c r="BE94" i="1" s="1"/>
  <c r="BG123" i="2"/>
  <c r="BF123" i="2"/>
  <c r="K36" i="2" s="1"/>
  <c r="AY95" i="1" s="1"/>
  <c r="R123" i="2"/>
  <c r="Q123" i="2"/>
  <c r="X123" i="2"/>
  <c r="V123" i="2"/>
  <c r="V122" i="2" s="1"/>
  <c r="V121" i="2" s="1"/>
  <c r="T123" i="2"/>
  <c r="T122" i="2"/>
  <c r="P123" i="2"/>
  <c r="BK123" i="2"/>
  <c r="BK122" i="2" s="1"/>
  <c r="K123" i="2"/>
  <c r="BE123" i="2" s="1"/>
  <c r="J118" i="2"/>
  <c r="F117" i="2"/>
  <c r="F115" i="2"/>
  <c r="E113" i="2"/>
  <c r="J92" i="2"/>
  <c r="F91" i="2"/>
  <c r="F89" i="2"/>
  <c r="E87" i="2"/>
  <c r="J21" i="2"/>
  <c r="E21" i="2"/>
  <c r="J117" i="2"/>
  <c r="J91" i="2"/>
  <c r="J20" i="2"/>
  <c r="J18" i="2"/>
  <c r="E18" i="2"/>
  <c r="F118" i="2" s="1"/>
  <c r="J17" i="2"/>
  <c r="J12" i="2"/>
  <c r="J115" i="2" s="1"/>
  <c r="E7" i="2"/>
  <c r="E111" i="2"/>
  <c r="E85" i="2"/>
  <c r="AU94" i="1"/>
  <c r="L90" i="1"/>
  <c r="AM90" i="1"/>
  <c r="AM89" i="1"/>
  <c r="L89" i="1"/>
  <c r="AM87" i="1"/>
  <c r="L87" i="1"/>
  <c r="L85" i="1"/>
  <c r="L84" i="1"/>
  <c r="J89" i="4" l="1"/>
  <c r="I97" i="2"/>
  <c r="Q121" i="2"/>
  <c r="I96" i="2" s="1"/>
  <c r="K30" i="2" s="1"/>
  <c r="AS95" i="1" s="1"/>
  <c r="W32" i="1"/>
  <c r="BA94" i="1"/>
  <c r="X121" i="2"/>
  <c r="AZ94" i="1"/>
  <c r="W31" i="1"/>
  <c r="R121" i="2"/>
  <c r="J96" i="2" s="1"/>
  <c r="K31" i="2" s="1"/>
  <c r="AT95" i="1" s="1"/>
  <c r="J97" i="2"/>
  <c r="K122" i="2"/>
  <c r="K97" i="2" s="1"/>
  <c r="BK210" i="2"/>
  <c r="K210" i="2"/>
  <c r="BE210" i="2" s="1"/>
  <c r="I97" i="3"/>
  <c r="Q117" i="3"/>
  <c r="I96" i="3" s="1"/>
  <c r="K30" i="3" s="1"/>
  <c r="AS96" i="1" s="1"/>
  <c r="K152" i="4"/>
  <c r="K101" i="4" s="1"/>
  <c r="J101" i="4"/>
  <c r="R151" i="4"/>
  <c r="J100" i="4" s="1"/>
  <c r="F36" i="2"/>
  <c r="BC95" i="1" s="1"/>
  <c r="BC94" i="1" s="1"/>
  <c r="BK179" i="2"/>
  <c r="BK152" i="2" s="1"/>
  <c r="X182" i="2"/>
  <c r="BK186" i="2"/>
  <c r="BK182" i="2" s="1"/>
  <c r="K182" i="2" s="1"/>
  <c r="K99" i="2" s="1"/>
  <c r="K186" i="2"/>
  <c r="BE186" i="2" s="1"/>
  <c r="T205" i="2"/>
  <c r="T121" i="2" s="1"/>
  <c r="AW95" i="1" s="1"/>
  <c r="AW94" i="1" s="1"/>
  <c r="R117" i="3"/>
  <c r="J96" i="3" s="1"/>
  <c r="K31" i="3" s="1"/>
  <c r="AT96" i="1" s="1"/>
  <c r="J97" i="3"/>
  <c r="K118" i="3"/>
  <c r="K97" i="3" s="1"/>
  <c r="BK117" i="3"/>
  <c r="K117" i="3" s="1"/>
  <c r="BK125" i="4"/>
  <c r="T124" i="4"/>
  <c r="T123" i="4" s="1"/>
  <c r="AW97" i="1" s="1"/>
  <c r="F92" i="2"/>
  <c r="K135" i="2"/>
  <c r="BE135" i="2" s="1"/>
  <c r="F35" i="2" s="1"/>
  <c r="BB95" i="1" s="1"/>
  <c r="K146" i="2"/>
  <c r="BE146" i="2" s="1"/>
  <c r="K35" i="2" s="1"/>
  <c r="AX95" i="1" s="1"/>
  <c r="AV95" i="1" s="1"/>
  <c r="K162" i="2"/>
  <c r="BE162" i="2" s="1"/>
  <c r="K171" i="2"/>
  <c r="BE171" i="2" s="1"/>
  <c r="BK198" i="2"/>
  <c r="K198" i="2"/>
  <c r="BE198" i="2" s="1"/>
  <c r="X123" i="4"/>
  <c r="J98" i="4"/>
  <c r="R124" i="4"/>
  <c r="J89" i="2"/>
  <c r="BK205" i="2"/>
  <c r="K205" i="2" s="1"/>
  <c r="K101" i="2" s="1"/>
  <c r="Q124" i="4"/>
  <c r="I98" i="4"/>
  <c r="K219" i="2"/>
  <c r="BE219" i="2" s="1"/>
  <c r="E85" i="4"/>
  <c r="J91" i="4"/>
  <c r="K135" i="4"/>
  <c r="BE135" i="4" s="1"/>
  <c r="K35" i="4" s="1"/>
  <c r="AX97" i="1" s="1"/>
  <c r="AV97" i="1" s="1"/>
  <c r="K142" i="4"/>
  <c r="BE142" i="4" s="1"/>
  <c r="BK159" i="4"/>
  <c r="BK156" i="4" s="1"/>
  <c r="K162" i="4"/>
  <c r="BE162" i="4" s="1"/>
  <c r="BK169" i="4"/>
  <c r="K172" i="4"/>
  <c r="BE172" i="4" s="1"/>
  <c r="BK180" i="4"/>
  <c r="K183" i="4"/>
  <c r="BE183" i="4" s="1"/>
  <c r="BK191" i="4"/>
  <c r="K193" i="4"/>
  <c r="BE193" i="4" s="1"/>
  <c r="K199" i="4"/>
  <c r="BE199" i="4" s="1"/>
  <c r="BK207" i="4"/>
  <c r="BK195" i="4" s="1"/>
  <c r="K195" i="4" s="1"/>
  <c r="K103" i="4" s="1"/>
  <c r="K35" i="3"/>
  <c r="AX96" i="1" s="1"/>
  <c r="AV96" i="1" s="1"/>
  <c r="I101" i="4"/>
  <c r="K152" i="2" l="1"/>
  <c r="K98" i="2" s="1"/>
  <c r="BK121" i="2"/>
  <c r="K121" i="2" s="1"/>
  <c r="K156" i="4"/>
  <c r="K102" i="4" s="1"/>
  <c r="BK151" i="4"/>
  <c r="K151" i="4" s="1"/>
  <c r="K100" i="4" s="1"/>
  <c r="BK124" i="4"/>
  <c r="K125" i="4"/>
  <c r="K98" i="4" s="1"/>
  <c r="F35" i="4"/>
  <c r="BB97" i="1" s="1"/>
  <c r="BB94" i="1" s="1"/>
  <c r="Q123" i="4"/>
  <c r="I96" i="4" s="1"/>
  <c r="K30" i="4" s="1"/>
  <c r="AS97" i="1" s="1"/>
  <c r="I97" i="4"/>
  <c r="K96" i="3"/>
  <c r="K32" i="3"/>
  <c r="AS94" i="1"/>
  <c r="R123" i="4"/>
  <c r="J96" i="4" s="1"/>
  <c r="K31" i="4" s="1"/>
  <c r="AT97" i="1" s="1"/>
  <c r="AT94" i="1" s="1"/>
  <c r="J97" i="4"/>
  <c r="W30" i="1"/>
  <c r="AY94" i="1"/>
  <c r="AK30" i="1" s="1"/>
  <c r="AX94" i="1" l="1"/>
  <c r="W29" i="1"/>
  <c r="K96" i="2"/>
  <c r="K32" i="2"/>
  <c r="K124" i="4"/>
  <c r="K97" i="4" s="1"/>
  <c r="BK123" i="4"/>
  <c r="K123" i="4" s="1"/>
  <c r="K41" i="3"/>
  <c r="AG96" i="1"/>
  <c r="AN96" i="1" s="1"/>
  <c r="K96" i="4" l="1"/>
  <c r="K32" i="4"/>
  <c r="AK29" i="1"/>
  <c r="AV94" i="1"/>
  <c r="K41" i="2"/>
  <c r="AG95" i="1"/>
  <c r="AN95" i="1" l="1"/>
  <c r="AG97" i="1"/>
  <c r="AN97" i="1" s="1"/>
  <c r="K41" i="4"/>
  <c r="AG94" i="1" l="1"/>
  <c r="AN94" i="1" l="1"/>
  <c r="AK26" i="1"/>
  <c r="AK35" i="1" s="1"/>
</calcChain>
</file>

<file path=xl/sharedStrings.xml><?xml version="1.0" encoding="utf-8"?>
<sst xmlns="http://schemas.openxmlformats.org/spreadsheetml/2006/main" count="2175" uniqueCount="492">
  <si>
    <t>Export Komplet</t>
  </si>
  <si>
    <t/>
  </si>
  <si>
    <t>2.0</t>
  </si>
  <si>
    <t>ZAMOK</t>
  </si>
  <si>
    <t>False</t>
  </si>
  <si>
    <t>True</t>
  </si>
  <si>
    <t>{c9c51bf4-f34a-428f-be47-63b92662a614}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</si>
  <si>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</si>
  <si>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</si>
  <si>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</si>
  <si>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</si>
  <si>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</si>
  <si>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</si>
  <si>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</si>
  <si>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</si>
  <si>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</si>
  <si>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</si>
  <si>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</si>
  <si>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TNS Červenka TU1, TU2</t>
  </si>
  <si>
    <t>KSO:</t>
  </si>
  <si>
    <t>CC-CZ:</t>
  </si>
  <si>
    <t>Místo:</t>
  </si>
  <si>
    <t>Červenka</t>
  </si>
  <si>
    <t>Datum:</t>
  </si>
  <si>
    <t>Zadavatel:</t>
  </si>
  <si>
    <t>IČ:</t>
  </si>
  <si>
    <t>70994234</t>
  </si>
  <si>
    <t>Správa železniční dopravní cesty, s.o.</t>
  </si>
  <si>
    <t>DIČ:</t>
  </si>
  <si>
    <t>CZ70994234</t>
  </si>
  <si>
    <t>Uchazeč:</t>
  </si>
  <si>
    <t>Vyplň údaj</t>
  </si>
  <si>
    <t>Projektant:</t>
  </si>
  <si>
    <t xml:space="preserve"> </t>
  </si>
  <si>
    <t>Zpracovatel:</t>
  </si>
  <si>
    <t>Ing. Jan Pavláček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</si>
  <si>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</si>
  <si>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</si>
  <si>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</si>
  <si>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</si>
  <si>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</si>
  <si>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</si>
  <si>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</si>
  <si>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</si>
  <si>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</si>
  <si>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</si>
  <si>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</si>
  <si>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</si>
  <si>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</si>
  <si>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</si>
  <si>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</si>
  <si>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</si>
  <si>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</si>
  <si>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</si>
  <si>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</si>
  <si>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</si>
  <si>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</si>
  <si>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</si>
  <si>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</si>
  <si>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</si>
  <si>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</si>
  <si>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</si>
  <si>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</si>
  <si>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</si>
  <si>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</si>
  <si>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</si>
  <si>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</si>
  <si>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</si>
  <si>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</si>
  <si>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</si>
  <si>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</si>
  <si>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</si>
  <si>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</si>
  <si>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</si>
  <si>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</si>
  <si>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</si>
  <si>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</si>
  <si>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</si>
  <si>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</si>
  <si>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</si>
  <si>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</si>
  <si>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</si>
  <si>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</si>
  <si>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</si>
  <si>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</si>
  <si>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</si>
  <si>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</si>
  <si>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{ed526439-50d1-49f9-8108-79e941097530}</t>
  </si>
  <si>
    <t>2</t>
  </si>
  <si>
    <t>02</t>
  </si>
  <si>
    <t>VRN</t>
  </si>
  <si>
    <t>{51ea531b-33b2-4360-8fbe-c9afbb9243f4}</t>
  </si>
  <si>
    <t>03</t>
  </si>
  <si>
    <t>Stavební práce</t>
  </si>
  <si>
    <t>{edb4d382-99de-4503-bcdb-1a919b3b6e2a}</t>
  </si>
  <si>
    <t>KRYCÍ LIST SOUPISU PRACÍ</t>
  </si>
  <si>
    <t>Objekt:</t>
  </si>
  <si>
    <t>01 - Oprava TNS Červenka TU1, TU2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</si>
  <si>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</si>
  <si>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</si>
  <si>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</si>
  <si>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</si>
  <si>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</si>
  <si>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</si>
  <si>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</si>
  <si>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</si>
  <si>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</si>
  <si>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01 - Dodávky materiálu</t>
  </si>
  <si>
    <t>02 - Montáž materiálu</t>
  </si>
  <si>
    <t>03 - Kabelové rozvody včetně montáže</t>
  </si>
  <si>
    <t>04 - Demontáže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</si>
  <si>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</si>
  <si>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</si>
  <si>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</si>
  <si>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</si>
  <si>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</si>
  <si>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</si>
  <si>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</si>
  <si>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</si>
  <si>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</si>
  <si>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</si>
  <si>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</si>
  <si>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</si>
  <si>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</si>
  <si>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</si>
  <si>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</si>
  <si>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</si>
  <si>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</si>
  <si>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</si>
  <si>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</si>
  <si>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Dodávky materiálu</t>
  </si>
  <si>
    <t>ROZPOCET</t>
  </si>
  <si>
    <t>M</t>
  </si>
  <si>
    <t>7496300030</t>
  </si>
  <si>
    <t>Usměrňovačová skupina 3 kV-DC (12-ti pulsní) Trakční transformátory Trojfázový pro usměrňovač, třívinuťový Yyn0d1, olejový v hermetizovaný, základní výkon 5300kVA 23/2x2,5kV, vn průchodky</t>
  </si>
  <si>
    <t>kus</t>
  </si>
  <si>
    <t>Sborník UOŽI 01 2019</t>
  </si>
  <si>
    <t>128</t>
  </si>
  <si>
    <t>-395558632</t>
  </si>
  <si>
    <t>PP</t>
  </si>
  <si>
    <t>P</t>
  </si>
  <si>
    <t>Poznámka k položce:_x000D_
Trakční transformátor TU3 - nabídková cena včetně dopravy</t>
  </si>
  <si>
    <t>7492205320</t>
  </si>
  <si>
    <t>Venkovní vedení vn Příslušenství Zkratový kulový bod. (sada 3ks). Montuje se u neodpínaného kabelového svodu na svorník omezovače přepětí a je určen pro montáž zkratovací soupravy.</t>
  </si>
  <si>
    <t>702295589</t>
  </si>
  <si>
    <t>Poznámka k položce:_x000D_
Zkratové body pro sekundární vedení transformátoru TU3</t>
  </si>
  <si>
    <t>3</t>
  </si>
  <si>
    <t>7495401940-R</t>
  </si>
  <si>
    <t>Silnoproudá technologie Transformátory Transformátory - příslušenství - Sklolaminovací pryskyřice</t>
  </si>
  <si>
    <t>m2</t>
  </si>
  <si>
    <t>256</t>
  </si>
  <si>
    <t>64</t>
  </si>
  <si>
    <t>-317361450</t>
  </si>
  <si>
    <t>Poznámka k položce:_x000D_
Materiál - Skolaminovací pryskyřice pro stání olejových transformátorů. Sklolaminátová nástřiková vrstva tloušťky 3mm, sloužící k vytvoření nepropustného povrchu havarijní jímky a podlahy. Je odolná proti působení olejové  náplně trakčního transformátoru v případě jeho poškození. - včetně  broušení, adhézního můstku, závěrčný nátěr, odsávání rostředí</t>
  </si>
  <si>
    <t>4</t>
  </si>
  <si>
    <t>7495401950-R</t>
  </si>
  <si>
    <t>Silnoproudá technologie Transformátory Transformátory - příslušenství - Samozhášivé panely s pěnovým sklem</t>
  </si>
  <si>
    <t>512</t>
  </si>
  <si>
    <t>-1170786469</t>
  </si>
  <si>
    <t>Poznámka k položce:_x000D_
Materiál - Samozhášivé panely s pěnovým sklem. Slouží k zachycení oleje v sorbční vrstvě. V případě tečení velkého množství hořícího oleje dojde k protečením přes sorbční vrstvu k zhasnutí plamene. V případě vzniku hoření  uvnitř havarijní jímky dojde díky zakrytí jímacího prostoru k vyhoření vzduchu a následnému zhasnutí.</t>
  </si>
  <si>
    <t>5</t>
  </si>
  <si>
    <t>7492300130</t>
  </si>
  <si>
    <t>Závěsný systém vn Ostatní příslušenství Kabelová příchytka plastová KHF 50-76</t>
  </si>
  <si>
    <t>1178272632</t>
  </si>
  <si>
    <t>6</t>
  </si>
  <si>
    <t>7495401820</t>
  </si>
  <si>
    <t>Transformátory Transformátory - příslušenství Konektor pro izolované připojení vn kabelu na trasformátor</t>
  </si>
  <si>
    <t>-1530649484</t>
  </si>
  <si>
    <t>Poznámka k položce:_x000D_
Konektory vn 22kV</t>
  </si>
  <si>
    <t>7</t>
  </si>
  <si>
    <t>7495401820.1</t>
  </si>
  <si>
    <t>Sborník UOŽI 01 2018</t>
  </si>
  <si>
    <t>1875383722</t>
  </si>
  <si>
    <t>Poznámka k položce:_x000D_
Konektory vn 22kV do rozvaděče vn</t>
  </si>
  <si>
    <t>8</t>
  </si>
  <si>
    <t>7495401820.2</t>
  </si>
  <si>
    <t>-668628245</t>
  </si>
  <si>
    <t>Poznámka k položce:_x000D_
Konektory vn 2,5kV</t>
  </si>
  <si>
    <t>9</t>
  </si>
  <si>
    <t>7495401820.3</t>
  </si>
  <si>
    <t>-1662036950</t>
  </si>
  <si>
    <t>Poznámka k položce:_x000D_
Konektory vn 2,5kV - vnitřní u usměrňovače</t>
  </si>
  <si>
    <t>10</t>
  </si>
  <si>
    <t>7491510120</t>
  </si>
  <si>
    <t>Protipožární a kabelové ucpávky Kabelové ucpávky Vodovzdorná</t>
  </si>
  <si>
    <t>594826221</t>
  </si>
  <si>
    <t>Poznámka k položce:_x000D_
Ucpávky pro kabely vn</t>
  </si>
  <si>
    <t>Montáž materiálu</t>
  </si>
  <si>
    <t>22</t>
  </si>
  <si>
    <t>K</t>
  </si>
  <si>
    <t>7491552012</t>
  </si>
  <si>
    <t>Montáž protipožárních ucpávek a tmelů protipožární ucpávka stěnou nebo stropem tloušťky do 50 cm, do EI 90 min.</t>
  </si>
  <si>
    <t>-1785128673</t>
  </si>
  <si>
    <t>Montáž protipožárních ucpávek a tmelů protipožární ucpávka stěnou nebo stropem tloušťky do 50 cm, do EI 90 min. - protipožární ucpávky včetně příslušenství, vyhotovení a dodání atestu</t>
  </si>
  <si>
    <t>14</t>
  </si>
  <si>
    <t>7492454020</t>
  </si>
  <si>
    <t>Montáž připojovacích systémů pro izolované vodiče a pomocné práce pro kabely vn kabelová příchytka</t>
  </si>
  <si>
    <t>1024</t>
  </si>
  <si>
    <t>286162436</t>
  </si>
  <si>
    <t>13</t>
  </si>
  <si>
    <t>7495453015</t>
  </si>
  <si>
    <t>Montáž příslušenství transformátorů konektoru pro izolované připojení vn kabelu na trasformátor</t>
  </si>
  <si>
    <t>-1712548068</t>
  </si>
  <si>
    <t>Montáž příslušenství transformátorů konektoru pro izolované připojení vn kabelu na trasformátor - včetně uvedení do provozu, včetně předepsaných zkoušek, výchozí revize</t>
  </si>
  <si>
    <t>12</t>
  </si>
  <si>
    <t>7495453060-R</t>
  </si>
  <si>
    <t>Montáž příslušenství transformátorů - Montáž samozhášivých panelů</t>
  </si>
  <si>
    <t>790475614</t>
  </si>
  <si>
    <t>Poznámka k položce:_x000D_
Montáž samozhášivých panelů ve stání transformátoru s olejovým chlazením</t>
  </si>
  <si>
    <t>7496351012</t>
  </si>
  <si>
    <t>Montáž trakčních transformátorů trojfázových pro usměrňovač, třívinuťových Yyn0d1 olejových hermetizovaných připojení vn konektory nebo průchodkami, základní výkon 5300 kVA 23/2x2,5 kV</t>
  </si>
  <si>
    <t>510220650</t>
  </si>
  <si>
    <t>Montáž trakčních transformátorů trojfázových pro usměrňovač, třívinuťových Yyn0d1 olejových hermetizovaných připojení vn konektory nebo průchodkami, základní výkon 5300 kVA 23/2x2,5 kV - včetně příslušenství na stanoviště venkovní nebo vnitřní, uvedení do provozu</t>
  </si>
  <si>
    <t>Poznámka k položce:_x000D_
Montáž TU3 do trafostání včetně montáže zkratových bodů a zprovoznění</t>
  </si>
  <si>
    <t>17</t>
  </si>
  <si>
    <t>7496752035</t>
  </si>
  <si>
    <t>Montáž skříně SKŘ / automatizace výpočet nastavení ochranných funkcí podle dodaných podkladů</t>
  </si>
  <si>
    <t>-775422053</t>
  </si>
  <si>
    <t>Montáž skříně SKŘ / automatizace výpočet nastavení ochranných funkcí podle dodaných podkladů - včetně projednání a schválení provozovatelem DS</t>
  </si>
  <si>
    <t>7496752040</t>
  </si>
  <si>
    <t>Montáž skříně SKŘ / automatizace parametrizace a konfigurace ochrany (tvorba aplikačního software)</t>
  </si>
  <si>
    <t>872283980</t>
  </si>
  <si>
    <t>Montáž skříně SKŘ / automatizace parametrizace a konfigurace ochrany (tvorba aplikačního software) - včetně datových struktur komunikace na nadřazený řídící systém</t>
  </si>
  <si>
    <t>16</t>
  </si>
  <si>
    <t>7496752055</t>
  </si>
  <si>
    <t>Montáž skříně SKŘ / automatizace primární a sekundární zkoušky ochran</t>
  </si>
  <si>
    <t>481077924</t>
  </si>
  <si>
    <t>Montáž skříně SKŘ / automatizace primární a sekundární zkoušky ochran - rozdílová, nadproudová, zkratová, podpěťová a přepěťová, nádobová nadproudová ochrana včetně vypracování protokolů o zkouškách</t>
  </si>
  <si>
    <t>7496753072</t>
  </si>
  <si>
    <t>Montáž SKŘ - DŘT, IPC, PLC provozní zkoušky telemechanické jednotky MŘS - montáž, oživení, instalace, datové a řídící struktury, prezentační obrazy, komunikace, odzkoušení</t>
  </si>
  <si>
    <t>2011894546</t>
  </si>
  <si>
    <t>VV</t>
  </si>
  <si>
    <t>2*0,1 'Přepočtené koeficientem množství</t>
  </si>
  <si>
    <t>18</t>
  </si>
  <si>
    <t>7496754020</t>
  </si>
  <si>
    <t>Elektrodispečink SKŘ-DŘT parametrizace přenášených dat z koncového zařízení na ED (konfigurace komunikovaných dat, nastavení základních poloh, nastavení výpisů, nastavení protokolu IEC 60870-5-104)</t>
  </si>
  <si>
    <t>hod</t>
  </si>
  <si>
    <t>-1436767865</t>
  </si>
  <si>
    <t>Elektrodispečink SKŘ-DŘT parametrizace přenášených dat z koncového zařízení na ED (konfigurace komunikovaných dat, nastavení základních poloh, nastavení výpisů, nastavení protokolu IEC 60870-5-104) - nastavení parametrů jednotlivých koncových zařízení, zkomunikování, propojení a odzkoušení s ED, naprogramování funkcí vstupů, výstupů, blokovacích podmínek a měření pro PLC automat určený pro řízení techlonogií funkčních zkoušek</t>
  </si>
  <si>
    <t>19</t>
  </si>
  <si>
    <t>7496754042</t>
  </si>
  <si>
    <t>Elektrodispečink SKŘ-DŘT úprava struktur a řídících programových tabulek ŘS ED pro objekt NS</t>
  </si>
  <si>
    <t>1454659343</t>
  </si>
  <si>
    <t>2*0,3 'Přepočtené koeficientem množství</t>
  </si>
  <si>
    <t>20</t>
  </si>
  <si>
    <t>7496754092</t>
  </si>
  <si>
    <t>Elektrodispečink SKŘ-DŘT komplexní vyzkoušení ŘS ED</t>
  </si>
  <si>
    <t>109717056</t>
  </si>
  <si>
    <t>Kabelové rozvody včetně montáže</t>
  </si>
  <si>
    <t>23</t>
  </si>
  <si>
    <t>7492400330</t>
  </si>
  <si>
    <t>Kabely, vodiče - vn Kabely do 22kV včetně 22-AXEKVCEY 1x70/16 - 1x120/16 mm2,  kabel silový, stíněný ( bez kabelových příchytek )</t>
  </si>
  <si>
    <t>m</t>
  </si>
  <si>
    <t>-1330419190</t>
  </si>
  <si>
    <t>Poznámka k položce:_x000D_
Připojení kabelů vn na trafo TU3</t>
  </si>
  <si>
    <t>24</t>
  </si>
  <si>
    <t>7492400340</t>
  </si>
  <si>
    <t>Kabely, vodiče - vn Kabely do 22kV včetně 22-AXEKVCEY 1x150/25 - 1x240/25 mm2, kabel silový, stíněný ( bez kabelových příchytek )</t>
  </si>
  <si>
    <t>1376367571</t>
  </si>
  <si>
    <t>Poznámka k položce:_x000D_
Kabel 500mm2 průřezu - sekundér TU3</t>
  </si>
  <si>
    <t>25</t>
  </si>
  <si>
    <t>7492502170</t>
  </si>
  <si>
    <t>Kabely, vodiče, šňůry Cu - nn Kabel silový Cu, plastová izolace, stíněný 1-CYKFY do 3 x 2,5 mm2</t>
  </si>
  <si>
    <t>-1031020079</t>
  </si>
  <si>
    <t>Poznámka k položce:_x000D_
Kabel k teplotnímu čidlu Pt100 na transformátoru TU3-CYKFY 3x1,5</t>
  </si>
  <si>
    <t>26</t>
  </si>
  <si>
    <t>7492502190</t>
  </si>
  <si>
    <t>Kabely, vodiče, šňůry Cu - nn Kabel silový Cu, plastová izolace, stíněný 1-CYKFY 7 x 1 - 2,5 mm2</t>
  </si>
  <si>
    <t>-807881233</t>
  </si>
  <si>
    <t>Poznámka k položce:_x000D_
Kabel pro připojení signalizace transformátoru-CYKFY 7x1,5 mm2</t>
  </si>
  <si>
    <t>27</t>
  </si>
  <si>
    <t>7492751020</t>
  </si>
  <si>
    <t>Montáž ukončení kabelů nn v rozvaděči nebo na přístroji izolovaných s označením 2 - 5-ti žílových do 2,5 mm2</t>
  </si>
  <si>
    <t>1563343574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</si>
  <si>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</si>
  <si>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Poznámka k položce:_x000D_
Kabel pro čidlo a signalizaci</t>
  </si>
  <si>
    <t>28</t>
  </si>
  <si>
    <t>7590545050</t>
  </si>
  <si>
    <t>Slaboproudé rozvody, kabely pro přívod a vnitřní instalaci Uložení kabelu CYKY do žlabového rozvodu zabezpečovací ústředny (odvinutí, naměření a položení šňůry na lávku nebo do žlabového rozvodu včetně uchycení v ohybech, zakrytí žlabu a zaizolování konců</t>
  </si>
  <si>
    <t>-1471226329</t>
  </si>
  <si>
    <t>Slaboproudé rozvody, kabely pro přívod a vnitřní instalaci Uložení kabelu CYKY do žlabového rozvodu zabezpečovací ústředny (odvinutí, naměření a položení šňůry na lávku nebo do žlabového rozvodu včetně uchycení v ohybech, zakrytí žlabu a zaizolování konců kabelu, prozvonění a označení) do 4 x 10 mm</t>
  </si>
  <si>
    <t>Poznámka k položce:_x000D_
Montáž kabelu CYKYF 3x1,5 k Pt100 + kabel CYKFY 7x1,5 pro signalizaci TU3</t>
  </si>
  <si>
    <t>04</t>
  </si>
  <si>
    <t>Demontáže</t>
  </si>
  <si>
    <t>29</t>
  </si>
  <si>
    <t>7492471020</t>
  </si>
  <si>
    <t>Demontáže kabelových vedení vn</t>
  </si>
  <si>
    <t>1122507244</t>
  </si>
  <si>
    <t>Demontáže kabelových vedení vn - demontáž ze zemní kynety, roštu, rozvaděče, trubky, chráničky apod.</t>
  </si>
  <si>
    <t>Poznámka k položce:_x000D_
Demontáž původních kabelů vn</t>
  </si>
  <si>
    <t>OST</t>
  </si>
  <si>
    <t>Ostatní</t>
  </si>
  <si>
    <t>30</t>
  </si>
  <si>
    <t>7498150520</t>
  </si>
  <si>
    <t>Vyhotovení výchozí revizní zprávy pro opravné práce pro objem investičních nákladů přes 500 000 do 1 000 000 Kč</t>
  </si>
  <si>
    <t>-201492090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</si>
  <si>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</si>
  <si>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31</t>
  </si>
  <si>
    <t>7498150525</t>
  </si>
  <si>
    <t>Vyhotovení výchozí revizní zprávy příplatek za každých dalších i započatých 500 000 Kč přes 1 000 000 Kč</t>
  </si>
  <si>
    <t>1286232511</t>
  </si>
  <si>
    <t>32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</si>
  <si>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</si>
  <si>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</si>
  <si>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-840008515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</si>
  <si>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</si>
  <si>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33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</si>
  <si>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</si>
  <si>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</si>
  <si>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604613241</t>
  </si>
  <si>
    <t>34</t>
  </si>
  <si>
    <t>7498351010</t>
  </si>
  <si>
    <t>Vydání průkazu způsobilosti pro funkční celek, provizorní stav</t>
  </si>
  <si>
    <t>385674624</t>
  </si>
  <si>
    <t>Vydání průkazu způsobilosti pro funkční celek, provizorní stav - vyhotovení dokladu o silnoproudých zařízeních a vydání průkazu způsobilosti</t>
  </si>
  <si>
    <t>Poznámka k položce:_x000D_
Doplnění stávajícího PZ.</t>
  </si>
  <si>
    <t>35</t>
  </si>
  <si>
    <t>7498456010</t>
  </si>
  <si>
    <t>Zkoušky vodičů a kabelů vn zvýšeným napětím do 35 kV</t>
  </si>
  <si>
    <t>1954231265</t>
  </si>
  <si>
    <t>Zkoušky vodičů a kabelů vn zvýšeným napětím do 35 kV - měření kabelu,vodiče včetně vyhotovení protokolu</t>
  </si>
  <si>
    <t>36</t>
  </si>
  <si>
    <t>7498456020</t>
  </si>
  <si>
    <t>Zkoušky vodičů a kabelů vn provoz měřícího vozu po dobu zkoušek vn kabelů - pro 1 kus/žílu/vn kabelu</t>
  </si>
  <si>
    <t>-189340570</t>
  </si>
  <si>
    <t>Zkoušky vodičů a kabelů vn provoz měřícího vozu po dobu zkoušek vn kabelů - pro 1 kus/žílu/vn kabelu - provoz měřícího vozu po dobu zkoušek</t>
  </si>
  <si>
    <t>37</t>
  </si>
  <si>
    <t>7590525600</t>
  </si>
  <si>
    <t>Přepojení kabelu za provozu ve 2 spojkách do 100 žil</t>
  </si>
  <si>
    <t>žíla</t>
  </si>
  <si>
    <t>1083966770</t>
  </si>
  <si>
    <t>Poznámka k položce:_x000D_
Přepojení v PS TU3</t>
  </si>
  <si>
    <t>02 - VRN</t>
  </si>
  <si>
    <t>VRN - Vedlejší rozpočtové náklady</t>
  </si>
  <si>
    <t>Vedlejší rozpočtové náklady</t>
  </si>
  <si>
    <t>023101031</t>
  </si>
  <si>
    <t>Projektové práce Projektové práce v rozsahu ZRN (vyjma dále jmenované práce) přes 5 do 20 mil. Kč</t>
  </si>
  <si>
    <t>%</t>
  </si>
  <si>
    <t>1142836594</t>
  </si>
  <si>
    <t>Poznámka k položce:_x000D_
Základna pro výpočet - ZRN_x000D_
_x000D_
Dokumentace skutečného provedení</t>
  </si>
  <si>
    <t>024101401</t>
  </si>
  <si>
    <t>Inženýrská činnost koordinační a kompletační činnost</t>
  </si>
  <si>
    <t>-701590929</t>
  </si>
  <si>
    <t>Poznámka k položce:_x000D_
Základna pro výpočet - ZRN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</si>
  <si>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</si>
  <si>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</si>
  <si>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-45662644</t>
  </si>
  <si>
    <t>03 - Stavební práce</t>
  </si>
  <si>
    <t>HSV - Práce a dodávky HSV</t>
  </si>
  <si>
    <t xml:space="preserve">    3 - Svislé a kompletní konstrukce</t>
  </si>
  <si>
    <t xml:space="preserve">    9 - Ostatní konstrukce a práce, bourání</t>
  </si>
  <si>
    <t>PSV - Práce a dodávky PSV</t>
  </si>
  <si>
    <t xml:space="preserve">    777 - Podlahy lité</t>
  </si>
  <si>
    <t xml:space="preserve">    783 - Dokončovací práce - nátěry</t>
  </si>
  <si>
    <t>HZS - Hodinové zúčtovací sazby</t>
  </si>
  <si>
    <t>HSV</t>
  </si>
  <si>
    <t>Práce a dodávky HSV</t>
  </si>
  <si>
    <t>Svislé a kompletní konstrukce</t>
  </si>
  <si>
    <t>585914500</t>
  </si>
  <si>
    <t>malta univerzální ruční jádrová vápenocementová, zrno 1,2 mm, 40 kg bal.  nebo silo</t>
  </si>
  <si>
    <t>t</t>
  </si>
  <si>
    <t>-680041284</t>
  </si>
  <si>
    <t>Poznámka k položce:_x000D_
Spotřeba: 13 kg/m2/cm; Malta pro zadění otvoru</t>
  </si>
  <si>
    <t>596100120</t>
  </si>
  <si>
    <t>cihla pálená plná 29x14x6,5 cm P20</t>
  </si>
  <si>
    <t>tis kus</t>
  </si>
  <si>
    <t>1697776191</t>
  </si>
  <si>
    <t>Poznámka k položce:_x000D_
Spotřeba: 333 kus/m3;  Cihly pro zazdění otvoru</t>
  </si>
  <si>
    <t>130108220</t>
  </si>
  <si>
    <t>ocel profilová UPN, v jakosti 11 375, h=160 mm</t>
  </si>
  <si>
    <t>521608519</t>
  </si>
  <si>
    <t>Poznámka k položce:_x000D_
Hmotnost: 18,80 kg/m</t>
  </si>
  <si>
    <t>130103560</t>
  </si>
  <si>
    <t>ocel pásová válcovaná za studena 30 x 4  mm</t>
  </si>
  <si>
    <t>928000861</t>
  </si>
  <si>
    <t>Poznámka k položce:_x000D_
Hmotnost: 0,94 kg/m; Ochranné pospojení uvnitř stání transformátoru</t>
  </si>
  <si>
    <t>Ostatní konstrukce a práce, bourání</t>
  </si>
  <si>
    <t>953946121</t>
  </si>
  <si>
    <t>Montáž atypických ocelových kcí hmotnosti do 1 t z profilů hmotnosti do 30 kg/m</t>
  </si>
  <si>
    <t>CS ÚRS 2019 01</t>
  </si>
  <si>
    <t>1472107938</t>
  </si>
  <si>
    <t>Montáž atypických ocelových konstrukcí  profilů hmotnosti přes 13 do 30 kg/m, hmotnosti konstrukce do 1 t</t>
  </si>
  <si>
    <t>Poznámka k položce:_x000D_
Konstrukce z "I" profilu, která bude sloiužit k uchycení primárních kabelů ve stání transformátoru</t>
  </si>
  <si>
    <t>966071111</t>
  </si>
  <si>
    <t>Demontáž ocelových kcí hmotnosti do 5 t z profilů hmotnosti do 13 kg/m</t>
  </si>
  <si>
    <t>1539597845</t>
  </si>
  <si>
    <t>Demontáž ocelových konstrukcí profilů hmotnosti do 13 kg/m, hmotnosti konstrukce do 5 t</t>
  </si>
  <si>
    <t>Poznámka k položce:_x000D_
Demontáž stávajícíh ocelových konstrukcí - roštů atd</t>
  </si>
  <si>
    <t>981013716</t>
  </si>
  <si>
    <t>Demolice budov ze železobetonu podíl konstrukcí do 35 % těžkou mechanizací</t>
  </si>
  <si>
    <t>m3</t>
  </si>
  <si>
    <t>701679373</t>
  </si>
  <si>
    <t>Demolice budov  těžkými mechanizačními prostředky z monolitického nebo montovaného železobetonu včetně výplňového zdiva, s podílem konstrukcí přes 30 do 35 %</t>
  </si>
  <si>
    <t>Poznámka k položce:_x000D_
Úprava havarijní jímky</t>
  </si>
  <si>
    <t>58591497.LBC</t>
  </si>
  <si>
    <t>Vnější štuk hrubý bílý, 30 kg</t>
  </si>
  <si>
    <t>-287036656</t>
  </si>
  <si>
    <t>Poznámka k položce:_x000D_
Zapravení havarijní jímky</t>
  </si>
  <si>
    <t>PSV</t>
  </si>
  <si>
    <t>Práce a dodávky PSV</t>
  </si>
  <si>
    <t>777</t>
  </si>
  <si>
    <t>Podlahy lité</t>
  </si>
  <si>
    <t>313166600</t>
  </si>
  <si>
    <t>síť výztužná svařovaná, 100 x 100 mm, D 6 mm, 3 x 2 m</t>
  </si>
  <si>
    <t>1498855034</t>
  </si>
  <si>
    <t>Poznámka k položce:_x000D_
Kari síť pro zamezení vniknutí cizích osob</t>
  </si>
  <si>
    <t>783</t>
  </si>
  <si>
    <t>Dokončovací práce - nátěry</t>
  </si>
  <si>
    <t>345723180</t>
  </si>
  <si>
    <t>páska stahovací kabelová 7,8x120 mm</t>
  </si>
  <si>
    <t>100 kus</t>
  </si>
  <si>
    <t>-1164102636</t>
  </si>
  <si>
    <t>441171111.1</t>
  </si>
  <si>
    <t>Montáž ocelové konstrukce zastřešení (vazníky, krovy) hmotnosti jednotlivých prvků do 30 kg/m, délky do 12 m</t>
  </si>
  <si>
    <t>75160991</t>
  </si>
  <si>
    <t>Poznámka k položce:_x000D_
Montáž nosné konstrukce svorníků kabelů.</t>
  </si>
  <si>
    <t>130104160</t>
  </si>
  <si>
    <t>úhelník ocelový rovnostranný, v jakosti 11 375, 40 x 40 x 5 mm</t>
  </si>
  <si>
    <t>936247054</t>
  </si>
  <si>
    <t>Poznámka k položce:_x000D_
Hmotnost: 3,00 kg/m; Úhelník pro vytvoření nosné konstrukce pro přychcení sekundárních kabelů + konstukce pro samozhášivé rošty</t>
  </si>
  <si>
    <t>783301313</t>
  </si>
  <si>
    <t>Odmaštění zámečnických konstrukcí ředidlovým odmašťovačem</t>
  </si>
  <si>
    <t>1132893646</t>
  </si>
  <si>
    <t>Příprava podkladu zámečnických konstrukcí před provedením nátěru odmaštění odmašťovačem ředidlovým</t>
  </si>
  <si>
    <t>783301401</t>
  </si>
  <si>
    <t>Příprava podkladu zámečnických konstrukcí před provedením nátěru odmaštění ometení</t>
  </si>
  <si>
    <t>-1113815824</t>
  </si>
  <si>
    <t>154111400</t>
  </si>
  <si>
    <t>profil ocel L ohýbaný rovnoramenný 30x30x3 mm</t>
  </si>
  <si>
    <t>-770552210</t>
  </si>
  <si>
    <t>Poznámka k položce:_x000D_
Hmotnost: 1,295 kg/m_x000D_
Materiál pro nosné konstrukce svorníků kabelů.</t>
  </si>
  <si>
    <t>783314101</t>
  </si>
  <si>
    <t>Základní jednonásobný syntetický nátěr zámečnických konstrukcí</t>
  </si>
  <si>
    <t>-507880953</t>
  </si>
  <si>
    <t>Základní nátěr zámečnických konstrukcí jednonásobný syntetický</t>
  </si>
  <si>
    <t>783317101</t>
  </si>
  <si>
    <t>Krycí jednonásobný syntetický standardní nátěr zámečnických konstrukcí</t>
  </si>
  <si>
    <t>1761594862</t>
  </si>
  <si>
    <t>Krycí nátěr (email) zámečnických konstrukcí jednonásobný syntetický standardní</t>
  </si>
  <si>
    <t>Poznámka k položce:_x000D_
Nátěr konstrukcí</t>
  </si>
  <si>
    <t>246230100</t>
  </si>
  <si>
    <t>barva epoxidová základní dvousložková šedá S 2300 (á 25 kg)</t>
  </si>
  <si>
    <t>kg</t>
  </si>
  <si>
    <t>-164844626</t>
  </si>
  <si>
    <t>Poznámka k položce:_x000D_
Spotřeba: 0,11 kg/m2 . Tuží se tužidlem do epoxidových nátěrových hmot S7300</t>
  </si>
  <si>
    <t>246216820</t>
  </si>
  <si>
    <t>email syntetický univerzální modrý bal.9 kg S 2013  (á 9 kg)</t>
  </si>
  <si>
    <t>-888748855</t>
  </si>
  <si>
    <t>Poznámka k položce:_x000D_
Spotřeba: 0,08-0,11 kg/m2, vrchní nátěry na kov a dřevo, pro vnitřní i vnější použití</t>
  </si>
  <si>
    <t>130104240</t>
  </si>
  <si>
    <t>úhelník ocelový rovnostranný, v jakosti 11 375, 60 x 60 x 6 mm</t>
  </si>
  <si>
    <t>-730573877</t>
  </si>
  <si>
    <t>Poznámka k položce:_x000D_
Hmotnost: 5,47 kg/m;Montáž  - materiál pro konstrukci na uchcení primárních kabelů</t>
  </si>
  <si>
    <t>953945134</t>
  </si>
  <si>
    <t>Kotvy mechanické s vyvrtáním otvoru do betonu, železobetonu nebo tvrdého kamene pro střední zatížení průvlekové, velikost M 12, délka 215 mm</t>
  </si>
  <si>
    <t>772246231</t>
  </si>
  <si>
    <t>245510120</t>
  </si>
  <si>
    <t>penetrace na beton a asfalt, dvousložkový metakrylát bal. Sud 200 kg</t>
  </si>
  <si>
    <t>-1700962382</t>
  </si>
  <si>
    <t>Poznámka k položce:_x000D_
penetrace po broušení povrchu, před aplikací pryskiřice</t>
  </si>
  <si>
    <t>58124012</t>
  </si>
  <si>
    <t>hmota malířská za mokra výborně otěruvzdorná bílá</t>
  </si>
  <si>
    <t>litr</t>
  </si>
  <si>
    <t>923052088</t>
  </si>
  <si>
    <t>58568125</t>
  </si>
  <si>
    <t>hmota nátěrová hliněná penetrační a přilnavostní</t>
  </si>
  <si>
    <t>-2004314660</t>
  </si>
  <si>
    <t>HZS</t>
  </si>
  <si>
    <t>Hodinové zúčtovací sazby</t>
  </si>
  <si>
    <t>HZS1302</t>
  </si>
  <si>
    <t>Hodinová zúčtovací sazba zedník specialista</t>
  </si>
  <si>
    <t>1088466564</t>
  </si>
  <si>
    <t>Hodinové zúčtovací sazby profesí HSV  provádění konstrukcí zedník specialista</t>
  </si>
  <si>
    <t>Poznámka k položce:_x000D_
Přebroušení povrchu včetně vysátí před penetrací a aplykací pryskiřice.</t>
  </si>
  <si>
    <t>HZS1321</t>
  </si>
  <si>
    <t>Hodinová zúčtovací sazba betonář/železář</t>
  </si>
  <si>
    <t>-1267988520</t>
  </si>
  <si>
    <t>Hodinové zúčtovací sazby profesí HSV  provádění konstrukcí betonář/železář</t>
  </si>
  <si>
    <t>Poznámka k položce:_x000D_
Příprava materiálu pro konstrukce</t>
  </si>
  <si>
    <t>HZS1442</t>
  </si>
  <si>
    <t>Hodinová zúčtovací sazba svářeč kvalifikovaný</t>
  </si>
  <si>
    <t>411425192</t>
  </si>
  <si>
    <t>Hodinové zúčtovací sazby profesí HSV  provádění konstrukcí inženýrských a dopravních staveb svářeč kvalifikovaný</t>
  </si>
  <si>
    <t>Poznámka k položce:_x000D_
Svářečské kvalifikované práce na ocelových konstrukcích</t>
  </si>
  <si>
    <t>HZS2312</t>
  </si>
  <si>
    <t>Hodinová zúčtovací sazba malíř, natěrač, lakýrník specialista</t>
  </si>
  <si>
    <t>-331715718</t>
  </si>
  <si>
    <t>Hodinové zúčtovací sazby profesí PSV  úpravy povrchů a podlahy malíř, natěrač, lakýrník specialista</t>
  </si>
  <si>
    <t>HZS2491</t>
  </si>
  <si>
    <t>Hodinová zúčtovací sazba dělník zednických výpomocí</t>
  </si>
  <si>
    <t>1163122831</t>
  </si>
  <si>
    <t>Hodinové zúčtovací sazby profesí PSV  zednické výpomoci a pomocné práce PSV dělník zednických výpomocí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</si>
</sst>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4" fontId="30" fillId="0" borderId="12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  <protection locked="0"/>
    </xf>
    <xf numFmtId="4" fontId="9" fillId="0" borderId="20" xfId="0" applyNumberFormat="1" applyFont="1" applyBorder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AN8" sqref="AN8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ht="36.950000000000003" customHeight="1"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F2" s="244"/>
      <c r="BG2" s="244"/>
      <c r="BS2" s="14" t="s">
        <v>7</v>
      </c>
      <c r="BT2" s="14" t="s">
        <v>8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pans="1:74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56" t="s">
        <v>15</v>
      </c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7"/>
      <c r="AO5" s="257"/>
      <c r="AP5" s="19"/>
      <c r="AQ5" s="19"/>
      <c r="AR5" s="17"/>
      <c r="BG5" s="235" t="s">
        <v>16</v>
      </c>
      <c r="BS5" s="14" t="s">
        <v>7</v>
      </c>
    </row>
    <row r="6" spans="1:74" ht="36.950000000000003" customHeight="1">
      <c r="B6" s="18"/>
      <c r="C6" s="19"/>
      <c r="D6" s="25" t="s">
        <v>17</v>
      </c>
      <c r="E6" s="19"/>
      <c r="F6" s="19"/>
      <c r="G6" s="19"/>
      <c r="H6" s="19"/>
      <c r="I6" s="19"/>
      <c r="J6" s="19"/>
      <c r="K6" s="258" t="s">
        <v>18</v>
      </c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57"/>
      <c r="AL6" s="257"/>
      <c r="AM6" s="257"/>
      <c r="AN6" s="257"/>
      <c r="AO6" s="257"/>
      <c r="AP6" s="19"/>
      <c r="AQ6" s="19"/>
      <c r="AR6" s="17"/>
      <c r="BG6" s="236"/>
      <c r="BS6" s="14" t="s">
        <v>7</v>
      </c>
    </row>
    <row r="7" spans="1:74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</v>
      </c>
      <c r="AO7" s="19"/>
      <c r="AP7" s="19"/>
      <c r="AQ7" s="19"/>
      <c r="AR7" s="17"/>
      <c r="BG7" s="236"/>
      <c r="BS7" s="14" t="s">
        <v>7</v>
      </c>
    </row>
    <row r="8" spans="1:74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/>
      <c r="AO8" s="19"/>
      <c r="AP8" s="19"/>
      <c r="AQ8" s="19"/>
      <c r="AR8" s="17"/>
      <c r="BG8" s="236"/>
      <c r="BS8" s="14" t="s">
        <v>7</v>
      </c>
    </row>
    <row r="9" spans="1:74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36"/>
      <c r="BS9" s="14" t="s">
        <v>7</v>
      </c>
    </row>
    <row r="10" spans="1:74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G10" s="236"/>
      <c r="BS10" s="14" t="s">
        <v>7</v>
      </c>
    </row>
    <row r="11" spans="1:74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G11" s="236"/>
      <c r="BS11" s="14" t="s">
        <v>7</v>
      </c>
    </row>
    <row r="12" spans="1:74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36"/>
      <c r="BS12" s="14" t="s">
        <v>7</v>
      </c>
    </row>
    <row r="13" spans="1:74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G13" s="236"/>
      <c r="BS13" s="14" t="s">
        <v>7</v>
      </c>
    </row>
    <row r="14" spans="1:74" ht="12.75">
      <c r="B14" s="18"/>
      <c r="C14" s="19"/>
      <c r="D14" s="19"/>
      <c r="E14" s="259" t="s">
        <v>31</v>
      </c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G14" s="236"/>
      <c r="BS14" s="14" t="s">
        <v>7</v>
      </c>
    </row>
    <row r="15" spans="1:74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36"/>
      <c r="BS15" s="14" t="s">
        <v>4</v>
      </c>
    </row>
    <row r="16" spans="1:74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G16" s="236"/>
      <c r="BS16" s="14" t="s">
        <v>4</v>
      </c>
    </row>
    <row r="17" spans="2:7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G17" s="236"/>
      <c r="BS17" s="14" t="s">
        <v>5</v>
      </c>
    </row>
    <row r="18" spans="2:7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36"/>
      <c r="BS18" s="14" t="s">
        <v>7</v>
      </c>
    </row>
    <row r="19" spans="2:7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G19" s="236"/>
      <c r="BS19" s="14" t="s">
        <v>7</v>
      </c>
    </row>
    <row r="20" spans="2:71" ht="18.399999999999999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G20" s="236"/>
      <c r="BS20" s="14" t="s">
        <v>5</v>
      </c>
    </row>
    <row r="21" spans="2:7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36"/>
    </row>
    <row r="22" spans="2:7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36"/>
    </row>
    <row r="23" spans="2:71" ht="16.5" customHeight="1">
      <c r="B23" s="18"/>
      <c r="C23" s="19"/>
      <c r="D23" s="19"/>
      <c r="E23" s="261" t="s">
        <v>1</v>
      </c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O23" s="19"/>
      <c r="AP23" s="19"/>
      <c r="AQ23" s="19"/>
      <c r="AR23" s="17"/>
      <c r="BG23" s="236"/>
    </row>
    <row r="24" spans="2:7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36"/>
    </row>
    <row r="25" spans="2:71" ht="6.95" customHeight="1">
      <c r="B25" s="18"/>
      <c r="C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9"/>
      <c r="AQ25" s="19"/>
      <c r="AR25" s="17"/>
      <c r="BG25" s="236"/>
    </row>
    <row r="26" spans="2:71" s="1" customFormat="1" ht="25.9" customHeight="1">
      <c r="B26" s="30"/>
      <c r="C26" s="31"/>
      <c r="D26" s="32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38">
        <f>ROUND(AG94,2)</f>
        <v>0</v>
      </c>
      <c r="AL26" s="239"/>
      <c r="AM26" s="239"/>
      <c r="AN26" s="239"/>
      <c r="AO26" s="239"/>
      <c r="AP26" s="31"/>
      <c r="AQ26" s="31"/>
      <c r="AR26" s="34"/>
      <c r="BG26" s="236"/>
    </row>
    <row r="27" spans="2:71" s="1" customFormat="1" ht="6.95" customHeight="1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G27" s="236"/>
    </row>
    <row r="28" spans="2:71" s="1" customFormat="1" ht="12.7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262" t="s">
        <v>38</v>
      </c>
      <c r="M28" s="262"/>
      <c r="N28" s="262"/>
      <c r="O28" s="262"/>
      <c r="P28" s="262"/>
      <c r="Q28" s="31"/>
      <c r="R28" s="31"/>
      <c r="S28" s="31"/>
      <c r="T28" s="31"/>
      <c r="U28" s="31"/>
      <c r="V28" s="31"/>
      <c r="W28" s="262" t="s">
        <v>39</v>
      </c>
      <c r="X28" s="262"/>
      <c r="Y28" s="262"/>
      <c r="Z28" s="262"/>
      <c r="AA28" s="262"/>
      <c r="AB28" s="262"/>
      <c r="AC28" s="262"/>
      <c r="AD28" s="262"/>
      <c r="AE28" s="262"/>
      <c r="AF28" s="31"/>
      <c r="AG28" s="31"/>
      <c r="AH28" s="31"/>
      <c r="AI28" s="31"/>
      <c r="AJ28" s="31"/>
      <c r="AK28" s="262" t="s">
        <v>40</v>
      </c>
      <c r="AL28" s="262"/>
      <c r="AM28" s="262"/>
      <c r="AN28" s="262"/>
      <c r="AO28" s="262"/>
      <c r="AP28" s="31"/>
      <c r="AQ28" s="31"/>
      <c r="AR28" s="34"/>
      <c r="BG28" s="236"/>
    </row>
    <row r="29" spans="2:71" s="2" customFormat="1" ht="14.45" customHeight="1">
      <c r="B29" s="35"/>
      <c r="C29" s="36"/>
      <c r="D29" s="26" t="s">
        <v>41</v>
      </c>
      <c r="E29" s="36"/>
      <c r="F29" s="26" t="s">
        <v>42</v>
      </c>
      <c r="G29" s="36"/>
      <c r="H29" s="36"/>
      <c r="I29" s="36"/>
      <c r="J29" s="36"/>
      <c r="K29" s="36"/>
      <c r="L29" s="263">
        <v>0.21</v>
      </c>
      <c r="M29" s="234"/>
      <c r="N29" s="234"/>
      <c r="O29" s="234"/>
      <c r="P29" s="234"/>
      <c r="Q29" s="36"/>
      <c r="R29" s="36"/>
      <c r="S29" s="36"/>
      <c r="T29" s="36"/>
      <c r="U29" s="36"/>
      <c r="V29" s="36"/>
      <c r="W29" s="233">
        <f>ROUND(BB94, 2)</f>
        <v>0</v>
      </c>
      <c r="X29" s="234"/>
      <c r="Y29" s="234"/>
      <c r="Z29" s="234"/>
      <c r="AA29" s="234"/>
      <c r="AB29" s="234"/>
      <c r="AC29" s="234"/>
      <c r="AD29" s="234"/>
      <c r="AE29" s="234"/>
      <c r="AF29" s="36"/>
      <c r="AG29" s="36"/>
      <c r="AH29" s="36"/>
      <c r="AI29" s="36"/>
      <c r="AJ29" s="36"/>
      <c r="AK29" s="233">
        <f>ROUND(AX94, 2)</f>
        <v>0</v>
      </c>
      <c r="AL29" s="234"/>
      <c r="AM29" s="234"/>
      <c r="AN29" s="234"/>
      <c r="AO29" s="234"/>
      <c r="AP29" s="36"/>
      <c r="AQ29" s="36"/>
      <c r="AR29" s="37"/>
      <c r="BG29" s="237"/>
    </row>
    <row r="30" spans="2:71" s="2" customFormat="1" ht="14.45" customHeight="1">
      <c r="B30" s="35"/>
      <c r="C30" s="36"/>
      <c r="D30" s="36"/>
      <c r="E30" s="36"/>
      <c r="F30" s="26" t="s">
        <v>43</v>
      </c>
      <c r="G30" s="36"/>
      <c r="H30" s="36"/>
      <c r="I30" s="36"/>
      <c r="J30" s="36"/>
      <c r="K30" s="36"/>
      <c r="L30" s="263">
        <v>0.15</v>
      </c>
      <c r="M30" s="234"/>
      <c r="N30" s="234"/>
      <c r="O30" s="234"/>
      <c r="P30" s="234"/>
      <c r="Q30" s="36"/>
      <c r="R30" s="36"/>
      <c r="S30" s="36"/>
      <c r="T30" s="36"/>
      <c r="U30" s="36"/>
      <c r="V30" s="36"/>
      <c r="W30" s="233">
        <f>ROUND(BC94, 2)</f>
        <v>0</v>
      </c>
      <c r="X30" s="234"/>
      <c r="Y30" s="234"/>
      <c r="Z30" s="234"/>
      <c r="AA30" s="234"/>
      <c r="AB30" s="234"/>
      <c r="AC30" s="234"/>
      <c r="AD30" s="234"/>
      <c r="AE30" s="234"/>
      <c r="AF30" s="36"/>
      <c r="AG30" s="36"/>
      <c r="AH30" s="36"/>
      <c r="AI30" s="36"/>
      <c r="AJ30" s="36"/>
      <c r="AK30" s="233">
        <f>ROUND(AY94, 2)</f>
        <v>0</v>
      </c>
      <c r="AL30" s="234"/>
      <c r="AM30" s="234"/>
      <c r="AN30" s="234"/>
      <c r="AO30" s="234"/>
      <c r="AP30" s="36"/>
      <c r="AQ30" s="36"/>
      <c r="AR30" s="37"/>
      <c r="BG30" s="237"/>
    </row>
    <row r="31" spans="2:71" s="2" customFormat="1" ht="14.45" hidden="1" customHeight="1">
      <c r="B31" s="35"/>
      <c r="C31" s="36"/>
      <c r="D31" s="36"/>
      <c r="E31" s="36"/>
      <c r="F31" s="26" t="s">
        <v>44</v>
      </c>
      <c r="G31" s="36"/>
      <c r="H31" s="36"/>
      <c r="I31" s="36"/>
      <c r="J31" s="36"/>
      <c r="K31" s="36"/>
      <c r="L31" s="263">
        <v>0.21</v>
      </c>
      <c r="M31" s="234"/>
      <c r="N31" s="234"/>
      <c r="O31" s="234"/>
      <c r="P31" s="234"/>
      <c r="Q31" s="36"/>
      <c r="R31" s="36"/>
      <c r="S31" s="36"/>
      <c r="T31" s="36"/>
      <c r="U31" s="36"/>
      <c r="V31" s="36"/>
      <c r="W31" s="233">
        <f>ROUND(BD94, 2)</f>
        <v>0</v>
      </c>
      <c r="X31" s="234"/>
      <c r="Y31" s="234"/>
      <c r="Z31" s="234"/>
      <c r="AA31" s="234"/>
      <c r="AB31" s="234"/>
      <c r="AC31" s="234"/>
      <c r="AD31" s="234"/>
      <c r="AE31" s="234"/>
      <c r="AF31" s="36"/>
      <c r="AG31" s="36"/>
      <c r="AH31" s="36"/>
      <c r="AI31" s="36"/>
      <c r="AJ31" s="36"/>
      <c r="AK31" s="233">
        <v>0</v>
      </c>
      <c r="AL31" s="234"/>
      <c r="AM31" s="234"/>
      <c r="AN31" s="234"/>
      <c r="AO31" s="234"/>
      <c r="AP31" s="36"/>
      <c r="AQ31" s="36"/>
      <c r="AR31" s="37"/>
      <c r="BG31" s="237"/>
    </row>
    <row r="32" spans="2:71" s="2" customFormat="1" ht="14.45" hidden="1" customHeight="1">
      <c r="B32" s="35"/>
      <c r="C32" s="36"/>
      <c r="D32" s="36"/>
      <c r="E32" s="36"/>
      <c r="F32" s="26" t="s">
        <v>45</v>
      </c>
      <c r="G32" s="36"/>
      <c r="H32" s="36"/>
      <c r="I32" s="36"/>
      <c r="J32" s="36"/>
      <c r="K32" s="36"/>
      <c r="L32" s="263">
        <v>0.15</v>
      </c>
      <c r="M32" s="234"/>
      <c r="N32" s="234"/>
      <c r="O32" s="234"/>
      <c r="P32" s="234"/>
      <c r="Q32" s="36"/>
      <c r="R32" s="36"/>
      <c r="S32" s="36"/>
      <c r="T32" s="36"/>
      <c r="U32" s="36"/>
      <c r="V32" s="36"/>
      <c r="W32" s="233">
        <f>ROUND(BE94, 2)</f>
        <v>0</v>
      </c>
      <c r="X32" s="234"/>
      <c r="Y32" s="234"/>
      <c r="Z32" s="234"/>
      <c r="AA32" s="234"/>
      <c r="AB32" s="234"/>
      <c r="AC32" s="234"/>
      <c r="AD32" s="234"/>
      <c r="AE32" s="234"/>
      <c r="AF32" s="36"/>
      <c r="AG32" s="36"/>
      <c r="AH32" s="36"/>
      <c r="AI32" s="36"/>
      <c r="AJ32" s="36"/>
      <c r="AK32" s="233">
        <v>0</v>
      </c>
      <c r="AL32" s="234"/>
      <c r="AM32" s="234"/>
      <c r="AN32" s="234"/>
      <c r="AO32" s="234"/>
      <c r="AP32" s="36"/>
      <c r="AQ32" s="36"/>
      <c r="AR32" s="37"/>
      <c r="BG32" s="237"/>
    </row>
    <row r="33" spans="2:59" s="2" customFormat="1" ht="14.45" hidden="1" customHeight="1">
      <c r="B33" s="35"/>
      <c r="C33" s="36"/>
      <c r="D33" s="36"/>
      <c r="E33" s="36"/>
      <c r="F33" s="26" t="s">
        <v>46</v>
      </c>
      <c r="G33" s="36"/>
      <c r="H33" s="36"/>
      <c r="I33" s="36"/>
      <c r="J33" s="36"/>
      <c r="K33" s="36"/>
      <c r="L33" s="263">
        <v>0</v>
      </c>
      <c r="M33" s="234"/>
      <c r="N33" s="234"/>
      <c r="O33" s="234"/>
      <c r="P33" s="234"/>
      <c r="Q33" s="36"/>
      <c r="R33" s="36"/>
      <c r="S33" s="36"/>
      <c r="T33" s="36"/>
      <c r="U33" s="36"/>
      <c r="V33" s="36"/>
      <c r="W33" s="233">
        <f>ROUND(BF94, 2)</f>
        <v>0</v>
      </c>
      <c r="X33" s="234"/>
      <c r="Y33" s="234"/>
      <c r="Z33" s="234"/>
      <c r="AA33" s="234"/>
      <c r="AB33" s="234"/>
      <c r="AC33" s="234"/>
      <c r="AD33" s="234"/>
      <c r="AE33" s="234"/>
      <c r="AF33" s="36"/>
      <c r="AG33" s="36"/>
      <c r="AH33" s="36"/>
      <c r="AI33" s="36"/>
      <c r="AJ33" s="36"/>
      <c r="AK33" s="233">
        <v>0</v>
      </c>
      <c r="AL33" s="234"/>
      <c r="AM33" s="234"/>
      <c r="AN33" s="234"/>
      <c r="AO33" s="234"/>
      <c r="AP33" s="36"/>
      <c r="AQ33" s="36"/>
      <c r="AR33" s="37"/>
      <c r="BG33" s="237"/>
    </row>
    <row r="34" spans="2:59" s="1" customFormat="1" ht="6.95" customHeight="1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G34" s="236"/>
    </row>
    <row r="35" spans="2:59" s="1" customFormat="1" ht="25.9" customHeight="1">
      <c r="B35" s="30"/>
      <c r="C35" s="38"/>
      <c r="D35" s="39" t="s">
        <v>47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48</v>
      </c>
      <c r="U35" s="40"/>
      <c r="V35" s="40"/>
      <c r="W35" s="40"/>
      <c r="X35" s="240" t="s">
        <v>49</v>
      </c>
      <c r="Y35" s="241"/>
      <c r="Z35" s="241"/>
      <c r="AA35" s="241"/>
      <c r="AB35" s="241"/>
      <c r="AC35" s="40"/>
      <c r="AD35" s="40"/>
      <c r="AE35" s="40"/>
      <c r="AF35" s="40"/>
      <c r="AG35" s="40"/>
      <c r="AH35" s="40"/>
      <c r="AI35" s="40"/>
      <c r="AJ35" s="40"/>
      <c r="AK35" s="242">
        <f>SUM(AK26:AK33)</f>
        <v>0</v>
      </c>
      <c r="AL35" s="241"/>
      <c r="AM35" s="241"/>
      <c r="AN35" s="241"/>
      <c r="AO35" s="243"/>
      <c r="AP35" s="38"/>
      <c r="AQ35" s="38"/>
      <c r="AR35" s="34"/>
    </row>
    <row r="36" spans="2:59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</row>
    <row r="37" spans="2:59" s="1" customFormat="1" ht="14.45" customHeight="1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4"/>
    </row>
    <row r="38" spans="2:59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2:59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2:59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2:59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2:59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2:59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2:59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2:59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2:59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2:59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2:59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2:44" s="1" customFormat="1" ht="14.45" customHeight="1">
      <c r="B49" s="30"/>
      <c r="C49" s="31"/>
      <c r="D49" s="42" t="s">
        <v>50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51</v>
      </c>
      <c r="AI49" s="43"/>
      <c r="AJ49" s="43"/>
      <c r="AK49" s="43"/>
      <c r="AL49" s="43"/>
      <c r="AM49" s="43"/>
      <c r="AN49" s="43"/>
      <c r="AO49" s="43"/>
      <c r="AP49" s="31"/>
      <c r="AQ49" s="31"/>
      <c r="AR49" s="34"/>
    </row>
    <row r="50" spans="2:44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2:44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2:44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2:44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2:44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2:44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2:44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2:44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2:44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2:44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2:44" s="1" customFormat="1" ht="12.75">
      <c r="B60" s="30"/>
      <c r="C60" s="31"/>
      <c r="D60" s="44" t="s">
        <v>52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4" t="s">
        <v>53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4" t="s">
        <v>52</v>
      </c>
      <c r="AI60" s="33"/>
      <c r="AJ60" s="33"/>
      <c r="AK60" s="33"/>
      <c r="AL60" s="33"/>
      <c r="AM60" s="44" t="s">
        <v>53</v>
      </c>
      <c r="AN60" s="33"/>
      <c r="AO60" s="33"/>
      <c r="AP60" s="31"/>
      <c r="AQ60" s="31"/>
      <c r="AR60" s="34"/>
    </row>
    <row r="61" spans="2:44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2:44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2:44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2:44" s="1" customFormat="1" ht="12.75">
      <c r="B64" s="30"/>
      <c r="C64" s="31"/>
      <c r="D64" s="42" t="s">
        <v>54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55</v>
      </c>
      <c r="AI64" s="43"/>
      <c r="AJ64" s="43"/>
      <c r="AK64" s="43"/>
      <c r="AL64" s="43"/>
      <c r="AM64" s="43"/>
      <c r="AN64" s="43"/>
      <c r="AO64" s="43"/>
      <c r="AP64" s="31"/>
      <c r="AQ64" s="31"/>
      <c r="AR64" s="34"/>
    </row>
    <row r="65" spans="2:44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2:44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2:44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2:44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2:44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2:44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2:44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2:44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2:44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2:44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2:44" s="1" customFormat="1" ht="12.75">
      <c r="B75" s="30"/>
      <c r="C75" s="31"/>
      <c r="D75" s="44" t="s">
        <v>52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4" t="s">
        <v>53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4" t="s">
        <v>52</v>
      </c>
      <c r="AI75" s="33"/>
      <c r="AJ75" s="33"/>
      <c r="AK75" s="33"/>
      <c r="AL75" s="33"/>
      <c r="AM75" s="44" t="s">
        <v>53</v>
      </c>
      <c r="AN75" s="33"/>
      <c r="AO75" s="33"/>
      <c r="AP75" s="31"/>
      <c r="AQ75" s="31"/>
      <c r="AR75" s="34"/>
    </row>
    <row r="76" spans="2:44" s="1" customFormat="1" ht="11.25"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4"/>
    </row>
    <row r="77" spans="2:44" s="1" customFormat="1" ht="6.9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4"/>
    </row>
    <row r="81" spans="1:91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4"/>
    </row>
    <row r="82" spans="1:91" s="1" customFormat="1" ht="24.95" customHeight="1">
      <c r="B82" s="30"/>
      <c r="C82" s="20" t="s">
        <v>56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4"/>
    </row>
    <row r="83" spans="1:91" s="1" customFormat="1" ht="6.95" customHeight="1"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4"/>
    </row>
    <row r="84" spans="1:91" s="3" customFormat="1" ht="12" customHeight="1">
      <c r="B84" s="49"/>
      <c r="C84" s="26" t="s">
        <v>14</v>
      </c>
      <c r="D84" s="50"/>
      <c r="E84" s="50"/>
      <c r="F84" s="50"/>
      <c r="G84" s="50"/>
      <c r="H84" s="50"/>
      <c r="I84" s="50"/>
      <c r="J84" s="50"/>
      <c r="K84" s="50"/>
      <c r="L84" s="50" t="str">
        <f>K5</f>
        <v>11</v>
      </c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1"/>
    </row>
    <row r="85" spans="1:91" s="4" customFormat="1" ht="36.950000000000003" customHeight="1">
      <c r="B85" s="52"/>
      <c r="C85" s="53" t="s">
        <v>17</v>
      </c>
      <c r="D85" s="54"/>
      <c r="E85" s="54"/>
      <c r="F85" s="54"/>
      <c r="G85" s="54"/>
      <c r="H85" s="54"/>
      <c r="I85" s="54"/>
      <c r="J85" s="54"/>
      <c r="K85" s="54"/>
      <c r="L85" s="253" t="str">
        <f>K6</f>
        <v>Oprava TNS Červenka TU1, TU2</v>
      </c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254"/>
      <c r="AC85" s="254"/>
      <c r="AD85" s="254"/>
      <c r="AE85" s="254"/>
      <c r="AF85" s="254"/>
      <c r="AG85" s="254"/>
      <c r="AH85" s="254"/>
      <c r="AI85" s="254"/>
      <c r="AJ85" s="254"/>
      <c r="AK85" s="254"/>
      <c r="AL85" s="254"/>
      <c r="AM85" s="254"/>
      <c r="AN85" s="254"/>
      <c r="AO85" s="254"/>
      <c r="AP85" s="54"/>
      <c r="AQ85" s="54"/>
      <c r="AR85" s="55"/>
    </row>
    <row r="86" spans="1:91" s="1" customFormat="1" ht="6.95" customHeight="1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4"/>
    </row>
    <row r="87" spans="1:91" s="1" customFormat="1" ht="12" customHeight="1">
      <c r="B87" s="30"/>
      <c r="C87" s="26" t="s">
        <v>21</v>
      </c>
      <c r="D87" s="31"/>
      <c r="E87" s="31"/>
      <c r="F87" s="31"/>
      <c r="G87" s="31"/>
      <c r="H87" s="31"/>
      <c r="I87" s="31"/>
      <c r="J87" s="31"/>
      <c r="K87" s="31"/>
      <c r="L87" s="56" t="str">
        <f>IF(K8="","",K8)</f>
        <v>Červenka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23</v>
      </c>
      <c r="AJ87" s="31"/>
      <c r="AK87" s="31"/>
      <c r="AL87" s="31"/>
      <c r="AM87" s="255" t="str">
        <f>IF(AN8= "","",AN8)</f>
        <v/>
      </c>
      <c r="AN87" s="255"/>
      <c r="AO87" s="31"/>
      <c r="AP87" s="31"/>
      <c r="AQ87" s="31"/>
      <c r="AR87" s="34"/>
    </row>
    <row r="88" spans="1:91" s="1" customFormat="1" ht="6.95" customHeight="1"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4"/>
    </row>
    <row r="89" spans="1:91" s="1" customFormat="1" ht="15.2" customHeight="1">
      <c r="B89" s="30"/>
      <c r="C89" s="26" t="s">
        <v>24</v>
      </c>
      <c r="D89" s="31"/>
      <c r="E89" s="31"/>
      <c r="F89" s="31"/>
      <c r="G89" s="31"/>
      <c r="H89" s="31"/>
      <c r="I89" s="31"/>
      <c r="J89" s="31"/>
      <c r="K89" s="31"/>
      <c r="L89" s="50" t="str">
        <f>IF(E11= "","",E11)</f>
        <v>Správa železniční dopravní cesty, s.o.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32</v>
      </c>
      <c r="AJ89" s="31"/>
      <c r="AK89" s="31"/>
      <c r="AL89" s="31"/>
      <c r="AM89" s="251" t="str">
        <f>IF(E17="","",E17)</f>
        <v xml:space="preserve"> </v>
      </c>
      <c r="AN89" s="252"/>
      <c r="AO89" s="252"/>
      <c r="AP89" s="252"/>
      <c r="AQ89" s="31"/>
      <c r="AR89" s="34"/>
      <c r="AS89" s="245" t="s">
        <v>57</v>
      </c>
      <c r="AT89" s="246"/>
      <c r="AU89" s="57"/>
      <c r="AV89" s="57"/>
      <c r="AW89" s="57"/>
      <c r="AX89" s="57"/>
      <c r="AY89" s="57"/>
      <c r="AZ89" s="57"/>
      <c r="BA89" s="57"/>
      <c r="BB89" s="57"/>
      <c r="BC89" s="57"/>
      <c r="BD89" s="57"/>
      <c r="BE89" s="57"/>
      <c r="BF89" s="58"/>
    </row>
    <row r="90" spans="1:91" s="1" customFormat="1" ht="15.2" customHeight="1">
      <c r="B90" s="30"/>
      <c r="C90" s="26" t="s">
        <v>30</v>
      </c>
      <c r="D90" s="31"/>
      <c r="E90" s="31"/>
      <c r="F90" s="31"/>
      <c r="G90" s="31"/>
      <c r="H90" s="31"/>
      <c r="I90" s="31"/>
      <c r="J90" s="31"/>
      <c r="K90" s="31"/>
      <c r="L90" s="50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34</v>
      </c>
      <c r="AJ90" s="31"/>
      <c r="AK90" s="31"/>
      <c r="AL90" s="31"/>
      <c r="AM90" s="251" t="str">
        <f>IF(E20="","",E20)</f>
        <v>Ing. Jan Pavláček</v>
      </c>
      <c r="AN90" s="252"/>
      <c r="AO90" s="252"/>
      <c r="AP90" s="252"/>
      <c r="AQ90" s="31"/>
      <c r="AR90" s="34"/>
      <c r="AS90" s="247"/>
      <c r="AT90" s="248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60"/>
    </row>
    <row r="91" spans="1:91" s="1" customFormat="1" ht="10.9" customHeight="1"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4"/>
      <c r="AS91" s="249"/>
      <c r="AT91" s="250"/>
      <c r="AU91" s="61"/>
      <c r="AV91" s="61"/>
      <c r="AW91" s="61"/>
      <c r="AX91" s="61"/>
      <c r="AY91" s="61"/>
      <c r="AZ91" s="61"/>
      <c r="BA91" s="61"/>
      <c r="BB91" s="61"/>
      <c r="BC91" s="61"/>
      <c r="BD91" s="61"/>
      <c r="BE91" s="61"/>
      <c r="BF91" s="62"/>
    </row>
    <row r="92" spans="1:91" s="1" customFormat="1" ht="29.25" customHeight="1">
      <c r="B92" s="30"/>
      <c r="C92" s="272" t="s">
        <v>58</v>
      </c>
      <c r="D92" s="265"/>
      <c r="E92" s="265"/>
      <c r="F92" s="265"/>
      <c r="G92" s="265"/>
      <c r="H92" s="63"/>
      <c r="I92" s="264" t="s">
        <v>59</v>
      </c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5"/>
      <c r="W92" s="265"/>
      <c r="X92" s="265"/>
      <c r="Y92" s="265"/>
      <c r="Z92" s="265"/>
      <c r="AA92" s="265"/>
      <c r="AB92" s="265"/>
      <c r="AC92" s="265"/>
      <c r="AD92" s="265"/>
      <c r="AE92" s="265"/>
      <c r="AF92" s="265"/>
      <c r="AG92" s="267" t="s">
        <v>60</v>
      </c>
      <c r="AH92" s="265"/>
      <c r="AI92" s="265"/>
      <c r="AJ92" s="265"/>
      <c r="AK92" s="265"/>
      <c r="AL92" s="265"/>
      <c r="AM92" s="265"/>
      <c r="AN92" s="264" t="s">
        <v>61</v>
      </c>
      <c r="AO92" s="265"/>
      <c r="AP92" s="266"/>
      <c r="AQ92" s="64" t="s">
        <v>62</v>
      </c>
      <c r="AR92" s="34"/>
      <c r="AS92" s="65" t="s">
        <v>63</v>
      </c>
      <c r="AT92" s="66" t="s">
        <v>64</v>
      </c>
      <c r="AU92" s="66" t="s">
        <v>65</v>
      </c>
      <c r="AV92" s="66" t="s">
        <v>66</v>
      </c>
      <c r="AW92" s="66" t="s">
        <v>67</v>
      </c>
      <c r="AX92" s="66" t="s">
        <v>68</v>
      </c>
      <c r="AY92" s="66" t="s">
        <v>69</v>
      </c>
      <c r="AZ92" s="66" t="s">
        <v>70</v>
      </c>
      <c r="BA92" s="66" t="s">
        <v>71</v>
      </c>
      <c r="BB92" s="66" t="s">
        <v>72</v>
      </c>
      <c r="BC92" s="66" t="s">
        <v>73</v>
      </c>
      <c r="BD92" s="66" t="s">
        <v>74</v>
      </c>
      <c r="BE92" s="66" t="s">
        <v>75</v>
      </c>
      <c r="BF92" s="67" t="s">
        <v>76</v>
      </c>
    </row>
    <row r="93" spans="1:91" s="1" customFormat="1" ht="10.9" customHeight="1"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4"/>
      <c r="AS93" s="68"/>
      <c r="AT93" s="69"/>
      <c r="AU93" s="69"/>
      <c r="AV93" s="69"/>
      <c r="AW93" s="69"/>
      <c r="AX93" s="69"/>
      <c r="AY93" s="69"/>
      <c r="AZ93" s="69"/>
      <c r="BA93" s="69"/>
      <c r="BB93" s="69"/>
      <c r="BC93" s="69"/>
      <c r="BD93" s="69"/>
      <c r="BE93" s="69"/>
      <c r="BF93" s="70"/>
    </row>
    <row r="94" spans="1:91" s="5" customFormat="1" ht="32.450000000000003" customHeight="1">
      <c r="B94" s="71"/>
      <c r="C94" s="72" t="s">
        <v>77</v>
      </c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270">
        <f>ROUND(SUM(AG95:AG97),2)</f>
        <v>0</v>
      </c>
      <c r="AH94" s="270"/>
      <c r="AI94" s="270"/>
      <c r="AJ94" s="270"/>
      <c r="AK94" s="270"/>
      <c r="AL94" s="270"/>
      <c r="AM94" s="270"/>
      <c r="AN94" s="271">
        <f>SUM(AG94,AV94)</f>
        <v>0</v>
      </c>
      <c r="AO94" s="271"/>
      <c r="AP94" s="271"/>
      <c r="AQ94" s="75" t="s">
        <v>1</v>
      </c>
      <c r="AR94" s="76"/>
      <c r="AS94" s="77">
        <f>ROUND(SUM(AS95:AS97),2)</f>
        <v>0</v>
      </c>
      <c r="AT94" s="78">
        <f>ROUND(SUM(AT95:AT97),2)</f>
        <v>0</v>
      </c>
      <c r="AU94" s="79">
        <f>ROUND(SUM(AU95:AU97),2)</f>
        <v>0</v>
      </c>
      <c r="AV94" s="79">
        <f>ROUND(SUM(AX94:AY94),2)</f>
        <v>0</v>
      </c>
      <c r="AW94" s="80">
        <f>ROUND(SUM(AW95:AW97),5)</f>
        <v>0</v>
      </c>
      <c r="AX94" s="79">
        <f>ROUND(BB94*L29,2)</f>
        <v>0</v>
      </c>
      <c r="AY94" s="79">
        <f>ROUND(BC94*L30,2)</f>
        <v>0</v>
      </c>
      <c r="AZ94" s="79">
        <f>ROUND(BD94*L29,2)</f>
        <v>0</v>
      </c>
      <c r="BA94" s="79">
        <f>ROUND(BE94*L30,2)</f>
        <v>0</v>
      </c>
      <c r="BB94" s="79">
        <f>ROUND(SUM(BB95:BB97),2)</f>
        <v>0</v>
      </c>
      <c r="BC94" s="79">
        <f>ROUND(SUM(BC95:BC97),2)</f>
        <v>0</v>
      </c>
      <c r="BD94" s="79">
        <f>ROUND(SUM(BD95:BD97),2)</f>
        <v>0</v>
      </c>
      <c r="BE94" s="79">
        <f>ROUND(SUM(BE95:BE97),2)</f>
        <v>0</v>
      </c>
      <c r="BF94" s="81">
        <f>ROUND(SUM(BF95:BF97),2)</f>
        <v>0</v>
      </c>
      <c r="BS94" s="82" t="s">
        <v>78</v>
      </c>
      <c r="BT94" s="82" t="s">
        <v>79</v>
      </c>
      <c r="BU94" s="83" t="s">
        <v>80</v>
      </c>
      <c r="BV94" s="82" t="s">
        <v>81</v>
      </c>
      <c r="BW94" s="82" t="s">
        <v>6</v>
      </c>
      <c r="BX94" s="82" t="s">
        <v>82</v>
      </c>
      <c r="CL94" s="82" t="s">
        <v>1</v>
      </c>
    </row>
    <row r="95" spans="1:91" s="6" customFormat="1" ht="16.5" customHeight="1">
      <c r="A95" s="84" t="s">
        <v>83</v>
      </c>
      <c r="B95" s="85"/>
      <c r="C95" s="86"/>
      <c r="D95" s="273" t="s">
        <v>84</v>
      </c>
      <c r="E95" s="273"/>
      <c r="F95" s="273"/>
      <c r="G95" s="273"/>
      <c r="H95" s="273"/>
      <c r="I95" s="87"/>
      <c r="J95" s="273" t="s">
        <v>18</v>
      </c>
      <c r="K95" s="273"/>
      <c r="L95" s="273"/>
      <c r="M95" s="273"/>
      <c r="N95" s="273"/>
      <c r="O95" s="273"/>
      <c r="P95" s="273"/>
      <c r="Q95" s="273"/>
      <c r="R95" s="273"/>
      <c r="S95" s="273"/>
      <c r="T95" s="273"/>
      <c r="U95" s="273"/>
      <c r="V95" s="273"/>
      <c r="W95" s="273"/>
      <c r="X95" s="273"/>
      <c r="Y95" s="273"/>
      <c r="Z95" s="273"/>
      <c r="AA95" s="273"/>
      <c r="AB95" s="273"/>
      <c r="AC95" s="273"/>
      <c r="AD95" s="273"/>
      <c r="AE95" s="273"/>
      <c r="AF95" s="273"/>
      <c r="AG95" s="268">
        <f>'01 - Oprava TNS Červenka ...'!K32</f>
        <v>0</v>
      </c>
      <c r="AH95" s="269"/>
      <c r="AI95" s="269"/>
      <c r="AJ95" s="269"/>
      <c r="AK95" s="269"/>
      <c r="AL95" s="269"/>
      <c r="AM95" s="269"/>
      <c r="AN95" s="268">
        <f>SUM(AG95,AV95)</f>
        <v>0</v>
      </c>
      <c r="AO95" s="269"/>
      <c r="AP95" s="269"/>
      <c r="AQ95" s="88" t="s">
        <v>85</v>
      </c>
      <c r="AR95" s="89"/>
      <c r="AS95" s="90">
        <f>'01 - Oprava TNS Červenka ...'!K30</f>
        <v>0</v>
      </c>
      <c r="AT95" s="91">
        <f>'01 - Oprava TNS Červenka ...'!K31</f>
        <v>0</v>
      </c>
      <c r="AU95" s="91">
        <v>0</v>
      </c>
      <c r="AV95" s="91">
        <f>ROUND(SUM(AX95:AY95),2)</f>
        <v>0</v>
      </c>
      <c r="AW95" s="92">
        <f>'01 - Oprava TNS Červenka ...'!T121</f>
        <v>0</v>
      </c>
      <c r="AX95" s="91">
        <f>'01 - Oprava TNS Červenka ...'!K35</f>
        <v>0</v>
      </c>
      <c r="AY95" s="91">
        <f>'01 - Oprava TNS Červenka ...'!K36</f>
        <v>0</v>
      </c>
      <c r="AZ95" s="91">
        <f>'01 - Oprava TNS Červenka ...'!K37</f>
        <v>0</v>
      </c>
      <c r="BA95" s="91">
        <f>'01 - Oprava TNS Červenka ...'!K38</f>
        <v>0</v>
      </c>
      <c r="BB95" s="91">
        <f>'01 - Oprava TNS Červenka ...'!F35</f>
        <v>0</v>
      </c>
      <c r="BC95" s="91">
        <f>'01 - Oprava TNS Červenka ...'!F36</f>
        <v>0</v>
      </c>
      <c r="BD95" s="91">
        <f>'01 - Oprava TNS Červenka ...'!F37</f>
        <v>0</v>
      </c>
      <c r="BE95" s="91">
        <f>'01 - Oprava TNS Červenka ...'!F38</f>
        <v>0</v>
      </c>
      <c r="BF95" s="93">
        <f>'01 - Oprava TNS Červenka ...'!F39</f>
        <v>0</v>
      </c>
      <c r="BT95" s="94" t="s">
        <v>86</v>
      </c>
      <c r="BV95" s="94" t="s">
        <v>81</v>
      </c>
      <c r="BW95" s="94" t="s">
        <v>87</v>
      </c>
      <c r="BX95" s="94" t="s">
        <v>6</v>
      </c>
      <c r="CL95" s="94" t="s">
        <v>1</v>
      </c>
      <c r="CM95" s="94" t="s">
        <v>88</v>
      </c>
    </row>
    <row r="96" spans="1:91" s="6" customFormat="1" ht="16.5" customHeight="1">
      <c r="A96" s="84" t="s">
        <v>83</v>
      </c>
      <c r="B96" s="85"/>
      <c r="C96" s="86"/>
      <c r="D96" s="273" t="s">
        <v>89</v>
      </c>
      <c r="E96" s="273"/>
      <c r="F96" s="273"/>
      <c r="G96" s="273"/>
      <c r="H96" s="273"/>
      <c r="I96" s="87"/>
      <c r="J96" s="273" t="s">
        <v>90</v>
      </c>
      <c r="K96" s="273"/>
      <c r="L96" s="273"/>
      <c r="M96" s="273"/>
      <c r="N96" s="273"/>
      <c r="O96" s="273"/>
      <c r="P96" s="273"/>
      <c r="Q96" s="273"/>
      <c r="R96" s="273"/>
      <c r="S96" s="273"/>
      <c r="T96" s="273"/>
      <c r="U96" s="273"/>
      <c r="V96" s="273"/>
      <c r="W96" s="273"/>
      <c r="X96" s="273"/>
      <c r="Y96" s="273"/>
      <c r="Z96" s="273"/>
      <c r="AA96" s="273"/>
      <c r="AB96" s="273"/>
      <c r="AC96" s="273"/>
      <c r="AD96" s="273"/>
      <c r="AE96" s="273"/>
      <c r="AF96" s="273"/>
      <c r="AG96" s="268">
        <f>'02 - VRN'!K32</f>
        <v>0</v>
      </c>
      <c r="AH96" s="269"/>
      <c r="AI96" s="269"/>
      <c r="AJ96" s="269"/>
      <c r="AK96" s="269"/>
      <c r="AL96" s="269"/>
      <c r="AM96" s="269"/>
      <c r="AN96" s="268">
        <f>SUM(AG96,AV96)</f>
        <v>0</v>
      </c>
      <c r="AO96" s="269"/>
      <c r="AP96" s="269"/>
      <c r="AQ96" s="88" t="s">
        <v>85</v>
      </c>
      <c r="AR96" s="89"/>
      <c r="AS96" s="90">
        <f>'02 - VRN'!K30</f>
        <v>0</v>
      </c>
      <c r="AT96" s="91">
        <f>'02 - VRN'!K31</f>
        <v>0</v>
      </c>
      <c r="AU96" s="91">
        <v>0</v>
      </c>
      <c r="AV96" s="91">
        <f>ROUND(SUM(AX96:AY96),2)</f>
        <v>0</v>
      </c>
      <c r="AW96" s="92">
        <f>'02 - VRN'!T117</f>
        <v>0</v>
      </c>
      <c r="AX96" s="91">
        <f>'02 - VRN'!K35</f>
        <v>0</v>
      </c>
      <c r="AY96" s="91">
        <f>'02 - VRN'!K36</f>
        <v>0</v>
      </c>
      <c r="AZ96" s="91">
        <f>'02 - VRN'!K37</f>
        <v>0</v>
      </c>
      <c r="BA96" s="91">
        <f>'02 - VRN'!K38</f>
        <v>0</v>
      </c>
      <c r="BB96" s="91">
        <f>'02 - VRN'!F35</f>
        <v>0</v>
      </c>
      <c r="BC96" s="91">
        <f>'02 - VRN'!F36</f>
        <v>0</v>
      </c>
      <c r="BD96" s="91">
        <f>'02 - VRN'!F37</f>
        <v>0</v>
      </c>
      <c r="BE96" s="91">
        <f>'02 - VRN'!F38</f>
        <v>0</v>
      </c>
      <c r="BF96" s="93">
        <f>'02 - VRN'!F39</f>
        <v>0</v>
      </c>
      <c r="BT96" s="94" t="s">
        <v>86</v>
      </c>
      <c r="BV96" s="94" t="s">
        <v>81</v>
      </c>
      <c r="BW96" s="94" t="s">
        <v>91</v>
      </c>
      <c r="BX96" s="94" t="s">
        <v>6</v>
      </c>
      <c r="CL96" s="94" t="s">
        <v>1</v>
      </c>
      <c r="CM96" s="94" t="s">
        <v>88</v>
      </c>
    </row>
    <row r="97" spans="1:91" s="6" customFormat="1" ht="16.5" customHeight="1">
      <c r="A97" s="84" t="s">
        <v>83</v>
      </c>
      <c r="B97" s="85"/>
      <c r="C97" s="86"/>
      <c r="D97" s="273" t="s">
        <v>92</v>
      </c>
      <c r="E97" s="273"/>
      <c r="F97" s="273"/>
      <c r="G97" s="273"/>
      <c r="H97" s="273"/>
      <c r="I97" s="87"/>
      <c r="J97" s="273" t="s">
        <v>93</v>
      </c>
      <c r="K97" s="273"/>
      <c r="L97" s="273"/>
      <c r="M97" s="273"/>
      <c r="N97" s="273"/>
      <c r="O97" s="273"/>
      <c r="P97" s="273"/>
      <c r="Q97" s="273"/>
      <c r="R97" s="273"/>
      <c r="S97" s="273"/>
      <c r="T97" s="273"/>
      <c r="U97" s="273"/>
      <c r="V97" s="273"/>
      <c r="W97" s="273"/>
      <c r="X97" s="273"/>
      <c r="Y97" s="273"/>
      <c r="Z97" s="273"/>
      <c r="AA97" s="273"/>
      <c r="AB97" s="273"/>
      <c r="AC97" s="273"/>
      <c r="AD97" s="273"/>
      <c r="AE97" s="273"/>
      <c r="AF97" s="273"/>
      <c r="AG97" s="268">
        <f>'03 - Stavební práce'!K32</f>
        <v>0</v>
      </c>
      <c r="AH97" s="269"/>
      <c r="AI97" s="269"/>
      <c r="AJ97" s="269"/>
      <c r="AK97" s="269"/>
      <c r="AL97" s="269"/>
      <c r="AM97" s="269"/>
      <c r="AN97" s="268">
        <f>SUM(AG97,AV97)</f>
        <v>0</v>
      </c>
      <c r="AO97" s="269"/>
      <c r="AP97" s="269"/>
      <c r="AQ97" s="88" t="s">
        <v>85</v>
      </c>
      <c r="AR97" s="89"/>
      <c r="AS97" s="95">
        <f>'03 - Stavební práce'!K30</f>
        <v>0</v>
      </c>
      <c r="AT97" s="96">
        <f>'03 - Stavební práce'!K31</f>
        <v>0</v>
      </c>
      <c r="AU97" s="96">
        <v>0</v>
      </c>
      <c r="AV97" s="96">
        <f>ROUND(SUM(AX97:AY97),2)</f>
        <v>0</v>
      </c>
      <c r="AW97" s="97">
        <f>'03 - Stavební práce'!T123</f>
        <v>0</v>
      </c>
      <c r="AX97" s="96">
        <f>'03 - Stavební práce'!K35</f>
        <v>0</v>
      </c>
      <c r="AY97" s="96">
        <f>'03 - Stavební práce'!K36</f>
        <v>0</v>
      </c>
      <c r="AZ97" s="96">
        <f>'03 - Stavební práce'!K37</f>
        <v>0</v>
      </c>
      <c r="BA97" s="96">
        <f>'03 - Stavební práce'!K38</f>
        <v>0</v>
      </c>
      <c r="BB97" s="96">
        <f>'03 - Stavební práce'!F35</f>
        <v>0</v>
      </c>
      <c r="BC97" s="96">
        <f>'03 - Stavební práce'!F36</f>
        <v>0</v>
      </c>
      <c r="BD97" s="96">
        <f>'03 - Stavební práce'!F37</f>
        <v>0</v>
      </c>
      <c r="BE97" s="96">
        <f>'03 - Stavební práce'!F38</f>
        <v>0</v>
      </c>
      <c r="BF97" s="98">
        <f>'03 - Stavební práce'!F39</f>
        <v>0</v>
      </c>
      <c r="BT97" s="94" t="s">
        <v>86</v>
      </c>
      <c r="BV97" s="94" t="s">
        <v>81</v>
      </c>
      <c r="BW97" s="94" t="s">
        <v>94</v>
      </c>
      <c r="BX97" s="94" t="s">
        <v>6</v>
      </c>
      <c r="CL97" s="94" t="s">
        <v>1</v>
      </c>
      <c r="CM97" s="94" t="s">
        <v>88</v>
      </c>
    </row>
    <row r="98" spans="1:91" s="1" customFormat="1" ht="30" customHeight="1"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4"/>
    </row>
    <row r="99" spans="1:91" s="1" customFormat="1" ht="6.95" customHeight="1"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  <c r="AM99" s="46"/>
      <c r="AN99" s="46"/>
      <c r="AO99" s="46"/>
      <c r="AP99" s="46"/>
      <c r="AQ99" s="46"/>
      <c r="AR99" s="34"/>
    </row>
  </sheetData>
  <sheetProtection algorithmName="SHA-512" hashValue="kLOaPrgT0018oOAgttNADsMN6iasiL6iDQ06J2oIPCgVpkPW5RnEgh/vOyB+Olz+zxoqis4jIZY7RNInE9H52w==" saltValue="yv0xAlnJYwqv83wqmbzo6dHLS0ei751TCQdaUlGL4Trx2oAGmW54nC80Rf1SiOdXRY2qwRPqYe9/3ktUirR2NA==" spinCount="100000" sheet="1" objects="1" scenarios="1" formatColumns="0" formatRows="0"/>
  <mergeCells count="50">
    <mergeCell ref="D96:H96"/>
    <mergeCell ref="J96:AF96"/>
    <mergeCell ref="D97:H97"/>
    <mergeCell ref="J97:AF97"/>
    <mergeCell ref="AG94:AM94"/>
    <mergeCell ref="AN94:AP94"/>
    <mergeCell ref="C92:G92"/>
    <mergeCell ref="I92:AF92"/>
    <mergeCell ref="D95:H95"/>
    <mergeCell ref="J95:AF95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G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01 - Oprava TNS Červenka ...'!C2" display="/"/>
    <hyperlink ref="A96" location="'02 - VRN'!C2" display="/"/>
    <hyperlink ref="A97" location="'03 - Stavební prác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24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style="99" customWidth="1"/>
    <col min="11" max="11" width="20.16406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5" width="14.16406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T2" s="14" t="s">
        <v>87</v>
      </c>
    </row>
    <row r="3" spans="2:46" ht="6.95" customHeight="1">
      <c r="B3" s="100"/>
      <c r="C3" s="101"/>
      <c r="D3" s="101"/>
      <c r="E3" s="101"/>
      <c r="F3" s="101"/>
      <c r="G3" s="101"/>
      <c r="H3" s="101"/>
      <c r="I3" s="102"/>
      <c r="J3" s="102"/>
      <c r="K3" s="101"/>
      <c r="L3" s="101"/>
      <c r="M3" s="17"/>
      <c r="AT3" s="14" t="s">
        <v>88</v>
      </c>
    </row>
    <row r="4" spans="2:46" ht="24.95" customHeight="1">
      <c r="B4" s="17"/>
      <c r="D4" s="103" t="s">
        <v>95</v>
      </c>
      <c r="M4" s="17"/>
      <c r="N4" s="104" t="s">
        <v>11</v>
      </c>
      <c r="AT4" s="14" t="s">
        <v>4</v>
      </c>
    </row>
    <row r="5" spans="2:46" ht="6.95" customHeight="1">
      <c r="B5" s="17"/>
      <c r="M5" s="17"/>
    </row>
    <row r="6" spans="2:46" ht="12" customHeight="1">
      <c r="B6" s="17"/>
      <c r="D6" s="105" t="s">
        <v>17</v>
      </c>
      <c r="M6" s="17"/>
    </row>
    <row r="7" spans="2:46" ht="16.5" customHeight="1">
      <c r="B7" s="17"/>
      <c r="E7" s="274" t="str">
        <f>'Rekapitulace stavby'!K6</f>
        <v>Oprava TNS Červenka TU1, TU2</v>
      </c>
      <c r="F7" s="275"/>
      <c r="G7" s="275"/>
      <c r="H7" s="275"/>
      <c r="M7" s="17"/>
    </row>
    <row r="8" spans="2:46" s="1" customFormat="1" ht="12" customHeight="1">
      <c r="B8" s="34"/>
      <c r="D8" s="105" t="s">
        <v>96</v>
      </c>
      <c r="I8" s="106"/>
      <c r="J8" s="106"/>
      <c r="M8" s="34"/>
    </row>
    <row r="9" spans="2:46" s="1" customFormat="1" ht="36.950000000000003" customHeight="1">
      <c r="B9" s="34"/>
      <c r="E9" s="276" t="s">
        <v>97</v>
      </c>
      <c r="F9" s="277"/>
      <c r="G9" s="277"/>
      <c r="H9" s="277"/>
      <c r="I9" s="106"/>
      <c r="J9" s="106"/>
      <c r="M9" s="34"/>
    </row>
    <row r="10" spans="2:46" s="1" customFormat="1" ht="11.25">
      <c r="B10" s="34"/>
      <c r="I10" s="106"/>
      <c r="J10" s="106"/>
      <c r="M10" s="34"/>
    </row>
    <row r="11" spans="2:46" s="1" customFormat="1" ht="12" customHeight="1">
      <c r="B11" s="34"/>
      <c r="D11" s="105" t="s">
        <v>19</v>
      </c>
      <c r="F11" s="107" t="s">
        <v>1</v>
      </c>
      <c r="I11" s="108" t="s">
        <v>20</v>
      </c>
      <c r="J11" s="109" t="s">
        <v>1</v>
      </c>
      <c r="M11" s="34"/>
    </row>
    <row r="12" spans="2:46" s="1" customFormat="1" ht="12" customHeight="1">
      <c r="B12" s="34"/>
      <c r="D12" s="105" t="s">
        <v>21</v>
      </c>
      <c r="F12" s="107" t="s">
        <v>22</v>
      </c>
      <c r="I12" s="108" t="s">
        <v>23</v>
      </c>
      <c r="J12" s="110">
        <f>'Rekapitulace stavby'!AN8</f>
        <v>0</v>
      </c>
      <c r="M12" s="34"/>
    </row>
    <row r="13" spans="2:46" s="1" customFormat="1" ht="10.9" customHeight="1">
      <c r="B13" s="34"/>
      <c r="I13" s="106"/>
      <c r="J13" s="106"/>
      <c r="M13" s="34"/>
    </row>
    <row r="14" spans="2:46" s="1" customFormat="1" ht="12" customHeight="1">
      <c r="B14" s="34"/>
      <c r="D14" s="105" t="s">
        <v>24</v>
      </c>
      <c r="I14" s="108" t="s">
        <v>25</v>
      </c>
      <c r="J14" s="109" t="s">
        <v>26</v>
      </c>
      <c r="M14" s="34"/>
    </row>
    <row r="15" spans="2:46" s="1" customFormat="1" ht="18" customHeight="1">
      <c r="B15" s="34"/>
      <c r="E15" s="107" t="s">
        <v>27</v>
      </c>
      <c r="I15" s="108" t="s">
        <v>28</v>
      </c>
      <c r="J15" s="109" t="s">
        <v>29</v>
      </c>
      <c r="M15" s="34"/>
    </row>
    <row r="16" spans="2:46" s="1" customFormat="1" ht="6.95" customHeight="1">
      <c r="B16" s="34"/>
      <c r="I16" s="106"/>
      <c r="J16" s="106"/>
      <c r="M16" s="34"/>
    </row>
    <row r="17" spans="2:13" s="1" customFormat="1" ht="12" customHeight="1">
      <c r="B17" s="34"/>
      <c r="D17" s="105" t="s">
        <v>30</v>
      </c>
      <c r="I17" s="108" t="s">
        <v>25</v>
      </c>
      <c r="J17" s="27" t="str">
        <f>'Rekapitulace stavby'!AN13</f>
        <v>Vyplň údaj</v>
      </c>
      <c r="M17" s="34"/>
    </row>
    <row r="18" spans="2:13" s="1" customFormat="1" ht="18" customHeight="1">
      <c r="B18" s="34"/>
      <c r="E18" s="278" t="str">
        <f>'Rekapitulace stavby'!E14</f>
        <v>Vyplň údaj</v>
      </c>
      <c r="F18" s="279"/>
      <c r="G18" s="279"/>
      <c r="H18" s="279"/>
      <c r="I18" s="108" t="s">
        <v>28</v>
      </c>
      <c r="J18" s="27" t="str">
        <f>'Rekapitulace stavby'!AN14</f>
        <v>Vyplň údaj</v>
      </c>
      <c r="M18" s="34"/>
    </row>
    <row r="19" spans="2:13" s="1" customFormat="1" ht="6.95" customHeight="1">
      <c r="B19" s="34"/>
      <c r="I19" s="106"/>
      <c r="J19" s="106"/>
      <c r="M19" s="34"/>
    </row>
    <row r="20" spans="2:13" s="1" customFormat="1" ht="12" customHeight="1">
      <c r="B20" s="34"/>
      <c r="D20" s="105" t="s">
        <v>32</v>
      </c>
      <c r="I20" s="108" t="s">
        <v>25</v>
      </c>
      <c r="J20" s="109" t="str">
        <f>IF('Rekapitulace stavby'!AN16="","",'Rekapitulace stavby'!AN16)</f>
        <v/>
      </c>
      <c r="M20" s="34"/>
    </row>
    <row r="21" spans="2:13" s="1" customFormat="1" ht="18" customHeight="1">
      <c r="B21" s="34"/>
      <c r="E21" s="107" t="str">
        <f>IF('Rekapitulace stavby'!E17="","",'Rekapitulace stavby'!E17)</f>
        <v xml:space="preserve"> </v>
      </c>
      <c r="I21" s="108" t="s">
        <v>28</v>
      </c>
      <c r="J21" s="109" t="str">
        <f>IF('Rekapitulace stavby'!AN17="","",'Rekapitulace stavby'!AN17)</f>
        <v/>
      </c>
      <c r="M21" s="34"/>
    </row>
    <row r="22" spans="2:13" s="1" customFormat="1" ht="6.95" customHeight="1">
      <c r="B22" s="34"/>
      <c r="I22" s="106"/>
      <c r="J22" s="106"/>
      <c r="M22" s="34"/>
    </row>
    <row r="23" spans="2:13" s="1" customFormat="1" ht="12" customHeight="1">
      <c r="B23" s="34"/>
      <c r="D23" s="105" t="s">
        <v>34</v>
      </c>
      <c r="I23" s="108" t="s">
        <v>25</v>
      </c>
      <c r="J23" s="109" t="s">
        <v>1</v>
      </c>
      <c r="M23" s="34"/>
    </row>
    <row r="24" spans="2:13" s="1" customFormat="1" ht="18" customHeight="1">
      <c r="B24" s="34"/>
      <c r="E24" s="107" t="s">
        <v>35</v>
      </c>
      <c r="I24" s="108" t="s">
        <v>28</v>
      </c>
      <c r="J24" s="109" t="s">
        <v>1</v>
      </c>
      <c r="M24" s="34"/>
    </row>
    <row r="25" spans="2:13" s="1" customFormat="1" ht="6.95" customHeight="1">
      <c r="B25" s="34"/>
      <c r="I25" s="106"/>
      <c r="J25" s="106"/>
      <c r="M25" s="34"/>
    </row>
    <row r="26" spans="2:13" s="1" customFormat="1" ht="12" customHeight="1">
      <c r="B26" s="34"/>
      <c r="D26" s="105" t="s">
        <v>36</v>
      </c>
      <c r="I26" s="106"/>
      <c r="J26" s="106"/>
      <c r="M26" s="34"/>
    </row>
    <row r="27" spans="2:13" s="7" customFormat="1" ht="16.5" customHeight="1">
      <c r="B27" s="111"/>
      <c r="E27" s="280" t="s">
        <v>1</v>
      </c>
      <c r="F27" s="280"/>
      <c r="G27" s="280"/>
      <c r="H27" s="280"/>
      <c r="I27" s="112"/>
      <c r="J27" s="112"/>
      <c r="M27" s="111"/>
    </row>
    <row r="28" spans="2:13" s="1" customFormat="1" ht="6.95" customHeight="1">
      <c r="B28" s="34"/>
      <c r="I28" s="106"/>
      <c r="J28" s="106"/>
      <c r="M28" s="34"/>
    </row>
    <row r="29" spans="2:13" s="1" customFormat="1" ht="6.95" customHeight="1">
      <c r="B29" s="34"/>
      <c r="D29" s="57"/>
      <c r="E29" s="57"/>
      <c r="F29" s="57"/>
      <c r="G29" s="57"/>
      <c r="H29" s="57"/>
      <c r="I29" s="113"/>
      <c r="J29" s="113"/>
      <c r="K29" s="57"/>
      <c r="L29" s="57"/>
      <c r="M29" s="34"/>
    </row>
    <row r="30" spans="2:13" s="1" customFormat="1" ht="12.75">
      <c r="B30" s="34"/>
      <c r="E30" s="105" t="s">
        <v>98</v>
      </c>
      <c r="I30" s="106"/>
      <c r="J30" s="106"/>
      <c r="K30" s="114">
        <f>I96</f>
        <v>0</v>
      </c>
      <c r="M30" s="34"/>
    </row>
    <row r="31" spans="2:13" s="1" customFormat="1" ht="12.75">
      <c r="B31" s="34"/>
      <c r="E31" s="105" t="s">
        <v>99</v>
      </c>
      <c r="I31" s="106"/>
      <c r="J31" s="106"/>
      <c r="K31" s="114">
        <f>J96</f>
        <v>0</v>
      </c>
      <c r="M31" s="34"/>
    </row>
    <row r="32" spans="2:13" s="1" customFormat="1" ht="25.35" customHeight="1">
      <c r="B32" s="34"/>
      <c r="D32" s="115" t="s">
        <v>37</v>
      </c>
      <c r="I32" s="106"/>
      <c r="J32" s="106"/>
      <c r="K32" s="116">
        <f>ROUND(K121, 2)</f>
        <v>0</v>
      </c>
      <c r="M32" s="34"/>
    </row>
    <row r="33" spans="2:13" s="1" customFormat="1" ht="6.95" customHeight="1">
      <c r="B33" s="34"/>
      <c r="D33" s="57"/>
      <c r="E33" s="57"/>
      <c r="F33" s="57"/>
      <c r="G33" s="57"/>
      <c r="H33" s="57"/>
      <c r="I33" s="113"/>
      <c r="J33" s="113"/>
      <c r="K33" s="57"/>
      <c r="L33" s="57"/>
      <c r="M33" s="34"/>
    </row>
    <row r="34" spans="2:13" s="1" customFormat="1" ht="14.45" customHeight="1">
      <c r="B34" s="34"/>
      <c r="F34" s="117" t="s">
        <v>39</v>
      </c>
      <c r="I34" s="118" t="s">
        <v>38</v>
      </c>
      <c r="J34" s="106"/>
      <c r="K34" s="117" t="s">
        <v>40</v>
      </c>
      <c r="M34" s="34"/>
    </row>
    <row r="35" spans="2:13" s="1" customFormat="1" ht="14.45" customHeight="1">
      <c r="B35" s="34"/>
      <c r="D35" s="119" t="s">
        <v>41</v>
      </c>
      <c r="E35" s="105" t="s">
        <v>42</v>
      </c>
      <c r="F35" s="114">
        <f>ROUND((SUM(BE121:BE223)),  2)</f>
        <v>0</v>
      </c>
      <c r="I35" s="120">
        <v>0.21</v>
      </c>
      <c r="J35" s="106"/>
      <c r="K35" s="114">
        <f>ROUND(((SUM(BE121:BE223))*I35),  2)</f>
        <v>0</v>
      </c>
      <c r="M35" s="34"/>
    </row>
    <row r="36" spans="2:13" s="1" customFormat="1" ht="14.45" customHeight="1">
      <c r="B36" s="34"/>
      <c r="E36" s="105" t="s">
        <v>43</v>
      </c>
      <c r="F36" s="114">
        <f>ROUND((SUM(BF121:BF223)),  2)</f>
        <v>0</v>
      </c>
      <c r="I36" s="120">
        <v>0.15</v>
      </c>
      <c r="J36" s="106"/>
      <c r="K36" s="114">
        <f>ROUND(((SUM(BF121:BF223))*I36),  2)</f>
        <v>0</v>
      </c>
      <c r="M36" s="34"/>
    </row>
    <row r="37" spans="2:13" s="1" customFormat="1" ht="14.45" hidden="1" customHeight="1">
      <c r="B37" s="34"/>
      <c r="E37" s="105" t="s">
        <v>44</v>
      </c>
      <c r="F37" s="114">
        <f>ROUND((SUM(BG121:BG223)),  2)</f>
        <v>0</v>
      </c>
      <c r="I37" s="120">
        <v>0.21</v>
      </c>
      <c r="J37" s="106"/>
      <c r="K37" s="114">
        <f>0</f>
        <v>0</v>
      </c>
      <c r="M37" s="34"/>
    </row>
    <row r="38" spans="2:13" s="1" customFormat="1" ht="14.45" hidden="1" customHeight="1">
      <c r="B38" s="34"/>
      <c r="E38" s="105" t="s">
        <v>45</v>
      </c>
      <c r="F38" s="114">
        <f>ROUND((SUM(BH121:BH223)),  2)</f>
        <v>0</v>
      </c>
      <c r="I38" s="120">
        <v>0.15</v>
      </c>
      <c r="J38" s="106"/>
      <c r="K38" s="114">
        <f>0</f>
        <v>0</v>
      </c>
      <c r="M38" s="34"/>
    </row>
    <row r="39" spans="2:13" s="1" customFormat="1" ht="14.45" hidden="1" customHeight="1">
      <c r="B39" s="34"/>
      <c r="E39" s="105" t="s">
        <v>46</v>
      </c>
      <c r="F39" s="114">
        <f>ROUND((SUM(BI121:BI223)),  2)</f>
        <v>0</v>
      </c>
      <c r="I39" s="120">
        <v>0</v>
      </c>
      <c r="J39" s="106"/>
      <c r="K39" s="114">
        <f>0</f>
        <v>0</v>
      </c>
      <c r="M39" s="34"/>
    </row>
    <row r="40" spans="2:13" s="1" customFormat="1" ht="6.95" customHeight="1">
      <c r="B40" s="34"/>
      <c r="I40" s="106"/>
      <c r="J40" s="106"/>
      <c r="M40" s="34"/>
    </row>
    <row r="41" spans="2:13" s="1" customFormat="1" ht="25.35" customHeight="1">
      <c r="B41" s="34"/>
      <c r="C41" s="121"/>
      <c r="D41" s="122" t="s">
        <v>47</v>
      </c>
      <c r="E41" s="123"/>
      <c r="F41" s="123"/>
      <c r="G41" s="124" t="s">
        <v>48</v>
      </c>
      <c r="H41" s="125" t="s">
        <v>49</v>
      </c>
      <c r="I41" s="126"/>
      <c r="J41" s="126"/>
      <c r="K41" s="127">
        <f>SUM(K32:K39)</f>
        <v>0</v>
      </c>
      <c r="L41" s="128"/>
      <c r="M41" s="34"/>
    </row>
    <row r="42" spans="2:13" s="1" customFormat="1" ht="14.45" customHeight="1">
      <c r="B42" s="34"/>
      <c r="I42" s="106"/>
      <c r="J42" s="106"/>
      <c r="M42" s="34"/>
    </row>
    <row r="43" spans="2:13" ht="14.45" customHeight="1">
      <c r="B43" s="17"/>
      <c r="M43" s="17"/>
    </row>
    <row r="44" spans="2:13" ht="14.45" customHeight="1">
      <c r="B44" s="17"/>
      <c r="M44" s="17"/>
    </row>
    <row r="45" spans="2:13" ht="14.45" customHeight="1">
      <c r="B45" s="17"/>
      <c r="M45" s="17"/>
    </row>
    <row r="46" spans="2:13" ht="14.45" customHeight="1">
      <c r="B46" s="17"/>
      <c r="M46" s="17"/>
    </row>
    <row r="47" spans="2:13" ht="14.45" customHeight="1">
      <c r="B47" s="17"/>
      <c r="M47" s="17"/>
    </row>
    <row r="48" spans="2:13" ht="14.45" customHeight="1">
      <c r="B48" s="17"/>
      <c r="M48" s="17"/>
    </row>
    <row r="49" spans="2:13" ht="14.45" customHeight="1">
      <c r="B49" s="17"/>
      <c r="M49" s="17"/>
    </row>
    <row r="50" spans="2:13" s="1" customFormat="1" ht="14.45" customHeight="1">
      <c r="B50" s="34"/>
      <c r="D50" s="129" t="s">
        <v>50</v>
      </c>
      <c r="E50" s="130"/>
      <c r="F50" s="130"/>
      <c r="G50" s="129" t="s">
        <v>51</v>
      </c>
      <c r="H50" s="130"/>
      <c r="I50" s="131"/>
      <c r="J50" s="131"/>
      <c r="K50" s="130"/>
      <c r="L50" s="130"/>
      <c r="M50" s="34"/>
    </row>
    <row r="51" spans="2:13" ht="11.25">
      <c r="B51" s="17"/>
      <c r="M51" s="17"/>
    </row>
    <row r="52" spans="2:13" ht="11.25">
      <c r="B52" s="17"/>
      <c r="M52" s="17"/>
    </row>
    <row r="53" spans="2:13" ht="11.25">
      <c r="B53" s="17"/>
      <c r="M53" s="17"/>
    </row>
    <row r="54" spans="2:13" ht="11.25">
      <c r="B54" s="17"/>
      <c r="M54" s="17"/>
    </row>
    <row r="55" spans="2:13" ht="11.25">
      <c r="B55" s="17"/>
      <c r="M55" s="17"/>
    </row>
    <row r="56" spans="2:13" ht="11.25">
      <c r="B56" s="17"/>
      <c r="M56" s="17"/>
    </row>
    <row r="57" spans="2:13" ht="11.25">
      <c r="B57" s="17"/>
      <c r="M57" s="17"/>
    </row>
    <row r="58" spans="2:13" ht="11.25">
      <c r="B58" s="17"/>
      <c r="M58" s="17"/>
    </row>
    <row r="59" spans="2:13" ht="11.25">
      <c r="B59" s="17"/>
      <c r="M59" s="17"/>
    </row>
    <row r="60" spans="2:13" ht="11.25">
      <c r="B60" s="17"/>
      <c r="M60" s="17"/>
    </row>
    <row r="61" spans="2:13" s="1" customFormat="1" ht="12.75">
      <c r="B61" s="34"/>
      <c r="D61" s="132" t="s">
        <v>52</v>
      </c>
      <c r="E61" s="133"/>
      <c r="F61" s="134" t="s">
        <v>53</v>
      </c>
      <c r="G61" s="132" t="s">
        <v>52</v>
      </c>
      <c r="H61" s="133"/>
      <c r="I61" s="135"/>
      <c r="J61" s="136" t="s">
        <v>53</v>
      </c>
      <c r="K61" s="133"/>
      <c r="L61" s="133"/>
      <c r="M61" s="34"/>
    </row>
    <row r="62" spans="2:13" ht="11.25">
      <c r="B62" s="17"/>
      <c r="M62" s="17"/>
    </row>
    <row r="63" spans="2:13" ht="11.25">
      <c r="B63" s="17"/>
      <c r="M63" s="17"/>
    </row>
    <row r="64" spans="2:13" ht="11.25">
      <c r="B64" s="17"/>
      <c r="M64" s="17"/>
    </row>
    <row r="65" spans="2:13" s="1" customFormat="1" ht="12.75">
      <c r="B65" s="34"/>
      <c r="D65" s="129" t="s">
        <v>54</v>
      </c>
      <c r="E65" s="130"/>
      <c r="F65" s="130"/>
      <c r="G65" s="129" t="s">
        <v>55</v>
      </c>
      <c r="H65" s="130"/>
      <c r="I65" s="131"/>
      <c r="J65" s="131"/>
      <c r="K65" s="130"/>
      <c r="L65" s="130"/>
      <c r="M65" s="34"/>
    </row>
    <row r="66" spans="2:13" ht="11.25">
      <c r="B66" s="17"/>
      <c r="M66" s="17"/>
    </row>
    <row r="67" spans="2:13" ht="11.25">
      <c r="B67" s="17"/>
      <c r="M67" s="17"/>
    </row>
    <row r="68" spans="2:13" ht="11.25">
      <c r="B68" s="17"/>
      <c r="M68" s="17"/>
    </row>
    <row r="69" spans="2:13" ht="11.25">
      <c r="B69" s="17"/>
      <c r="M69" s="17"/>
    </row>
    <row r="70" spans="2:13" ht="11.25">
      <c r="B70" s="17"/>
      <c r="M70" s="17"/>
    </row>
    <row r="71" spans="2:13" ht="11.25">
      <c r="B71" s="17"/>
      <c r="M71" s="17"/>
    </row>
    <row r="72" spans="2:13" ht="11.25">
      <c r="B72" s="17"/>
      <c r="M72" s="17"/>
    </row>
    <row r="73" spans="2:13" ht="11.25">
      <c r="B73" s="17"/>
      <c r="M73" s="17"/>
    </row>
    <row r="74" spans="2:13" ht="11.25">
      <c r="B74" s="17"/>
      <c r="M74" s="17"/>
    </row>
    <row r="75" spans="2:13" ht="11.25">
      <c r="B75" s="17"/>
      <c r="M75" s="17"/>
    </row>
    <row r="76" spans="2:13" s="1" customFormat="1" ht="12.75">
      <c r="B76" s="34"/>
      <c r="D76" s="132" t="s">
        <v>52</v>
      </c>
      <c r="E76" s="133"/>
      <c r="F76" s="134" t="s">
        <v>53</v>
      </c>
      <c r="G76" s="132" t="s">
        <v>52</v>
      </c>
      <c r="H76" s="133"/>
      <c r="I76" s="135"/>
      <c r="J76" s="136" t="s">
        <v>53</v>
      </c>
      <c r="K76" s="133"/>
      <c r="L76" s="133"/>
      <c r="M76" s="34"/>
    </row>
    <row r="77" spans="2:13" s="1" customFormat="1" ht="14.45" customHeight="1">
      <c r="B77" s="137"/>
      <c r="C77" s="138"/>
      <c r="D77" s="138"/>
      <c r="E77" s="138"/>
      <c r="F77" s="138"/>
      <c r="G77" s="138"/>
      <c r="H77" s="138"/>
      <c r="I77" s="139"/>
      <c r="J77" s="139"/>
      <c r="K77" s="138"/>
      <c r="L77" s="138"/>
      <c r="M77" s="34"/>
    </row>
    <row r="81" spans="2:47" s="1" customFormat="1" ht="6.95" customHeight="1">
      <c r="B81" s="140"/>
      <c r="C81" s="141"/>
      <c r="D81" s="141"/>
      <c r="E81" s="141"/>
      <c r="F81" s="141"/>
      <c r="G81" s="141"/>
      <c r="H81" s="141"/>
      <c r="I81" s="142"/>
      <c r="J81" s="142"/>
      <c r="K81" s="141"/>
      <c r="L81" s="141"/>
      <c r="M81" s="34"/>
    </row>
    <row r="82" spans="2:47" s="1" customFormat="1" ht="24.95" customHeight="1">
      <c r="B82" s="30"/>
      <c r="C82" s="20" t="s">
        <v>100</v>
      </c>
      <c r="D82" s="31"/>
      <c r="E82" s="31"/>
      <c r="F82" s="31"/>
      <c r="G82" s="31"/>
      <c r="H82" s="31"/>
      <c r="I82" s="106"/>
      <c r="J82" s="106"/>
      <c r="K82" s="31"/>
      <c r="L82" s="31"/>
      <c r="M82" s="34"/>
    </row>
    <row r="83" spans="2:47" s="1" customFormat="1" ht="6.95" customHeight="1">
      <c r="B83" s="30"/>
      <c r="C83" s="31"/>
      <c r="D83" s="31"/>
      <c r="E83" s="31"/>
      <c r="F83" s="31"/>
      <c r="G83" s="31"/>
      <c r="H83" s="31"/>
      <c r="I83" s="106"/>
      <c r="J83" s="106"/>
      <c r="K83" s="31"/>
      <c r="L83" s="31"/>
      <c r="M83" s="34"/>
    </row>
    <row r="84" spans="2:47" s="1" customFormat="1" ht="12" customHeight="1">
      <c r="B84" s="30"/>
      <c r="C84" s="26" t="s">
        <v>17</v>
      </c>
      <c r="D84" s="31"/>
      <c r="E84" s="31"/>
      <c r="F84" s="31"/>
      <c r="G84" s="31"/>
      <c r="H84" s="31"/>
      <c r="I84" s="106"/>
      <c r="J84" s="106"/>
      <c r="K84" s="31"/>
      <c r="L84" s="31"/>
      <c r="M84" s="34"/>
    </row>
    <row r="85" spans="2:47" s="1" customFormat="1" ht="16.5" customHeight="1">
      <c r="B85" s="30"/>
      <c r="C85" s="31"/>
      <c r="D85" s="31"/>
      <c r="E85" s="281" t="str">
        <f>E7</f>
        <v>Oprava TNS Červenka TU1, TU2</v>
      </c>
      <c r="F85" s="282"/>
      <c r="G85" s="282"/>
      <c r="H85" s="282"/>
      <c r="I85" s="106"/>
      <c r="J85" s="106"/>
      <c r="K85" s="31"/>
      <c r="L85" s="31"/>
      <c r="M85" s="34"/>
    </row>
    <row r="86" spans="2:47" s="1" customFormat="1" ht="12" customHeight="1">
      <c r="B86" s="30"/>
      <c r="C86" s="26" t="s">
        <v>96</v>
      </c>
      <c r="D86" s="31"/>
      <c r="E86" s="31"/>
      <c r="F86" s="31"/>
      <c r="G86" s="31"/>
      <c r="H86" s="31"/>
      <c r="I86" s="106"/>
      <c r="J86" s="106"/>
      <c r="K86" s="31"/>
      <c r="L86" s="31"/>
      <c r="M86" s="34"/>
    </row>
    <row r="87" spans="2:47" s="1" customFormat="1" ht="16.5" customHeight="1">
      <c r="B87" s="30"/>
      <c r="C87" s="31"/>
      <c r="D87" s="31"/>
      <c r="E87" s="253" t="str">
        <f>E9</f>
        <v>01 - Oprava TNS Červenka TU1, TU2</v>
      </c>
      <c r="F87" s="283"/>
      <c r="G87" s="283"/>
      <c r="H87" s="283"/>
      <c r="I87" s="106"/>
      <c r="J87" s="106"/>
      <c r="K87" s="31"/>
      <c r="L87" s="31"/>
      <c r="M87" s="34"/>
    </row>
    <row r="88" spans="2:47" s="1" customFormat="1" ht="6.95" customHeight="1">
      <c r="B88" s="30"/>
      <c r="C88" s="31"/>
      <c r="D88" s="31"/>
      <c r="E88" s="31"/>
      <c r="F88" s="31"/>
      <c r="G88" s="31"/>
      <c r="H88" s="31"/>
      <c r="I88" s="106"/>
      <c r="J88" s="106"/>
      <c r="K88" s="31"/>
      <c r="L88" s="31"/>
      <c r="M88" s="34"/>
    </row>
    <row r="89" spans="2:47" s="1" customFormat="1" ht="12" customHeight="1">
      <c r="B89" s="30"/>
      <c r="C89" s="26" t="s">
        <v>21</v>
      </c>
      <c r="D89" s="31"/>
      <c r="E89" s="31"/>
      <c r="F89" s="24" t="str">
        <f>F12</f>
        <v>Červenka</v>
      </c>
      <c r="G89" s="31"/>
      <c r="H89" s="31"/>
      <c r="I89" s="108" t="s">
        <v>23</v>
      </c>
      <c r="J89" s="110">
        <f>IF(J12="","",J12)</f>
        <v>0</v>
      </c>
      <c r="K89" s="31"/>
      <c r="L89" s="31"/>
      <c r="M89" s="34"/>
    </row>
    <row r="90" spans="2:47" s="1" customFormat="1" ht="6.95" customHeight="1">
      <c r="B90" s="30"/>
      <c r="C90" s="31"/>
      <c r="D90" s="31"/>
      <c r="E90" s="31"/>
      <c r="F90" s="31"/>
      <c r="G90" s="31"/>
      <c r="H90" s="31"/>
      <c r="I90" s="106"/>
      <c r="J90" s="106"/>
      <c r="K90" s="31"/>
      <c r="L90" s="31"/>
      <c r="M90" s="34"/>
    </row>
    <row r="91" spans="2:47" s="1" customFormat="1" ht="15.2" customHeight="1">
      <c r="B91" s="30"/>
      <c r="C91" s="26" t="s">
        <v>24</v>
      </c>
      <c r="D91" s="31"/>
      <c r="E91" s="31"/>
      <c r="F91" s="24" t="str">
        <f>E15</f>
        <v>Správa železniční dopravní cesty, s.o.</v>
      </c>
      <c r="G91" s="31"/>
      <c r="H91" s="31"/>
      <c r="I91" s="108" t="s">
        <v>32</v>
      </c>
      <c r="J91" s="143" t="str">
        <f>E21</f>
        <v xml:space="preserve"> </v>
      </c>
      <c r="K91" s="31"/>
      <c r="L91" s="31"/>
      <c r="M91" s="34"/>
    </row>
    <row r="92" spans="2:47" s="1" customFormat="1" ht="15.2" customHeight="1">
      <c r="B92" s="30"/>
      <c r="C92" s="26" t="s">
        <v>30</v>
      </c>
      <c r="D92" s="31"/>
      <c r="E92" s="31"/>
      <c r="F92" s="24" t="str">
        <f>IF(E18="","",E18)</f>
        <v>Vyplň údaj</v>
      </c>
      <c r="G92" s="31"/>
      <c r="H92" s="31"/>
      <c r="I92" s="108" t="s">
        <v>34</v>
      </c>
      <c r="J92" s="143" t="str">
        <f>E24</f>
        <v>Ing. Jan Pavláček</v>
      </c>
      <c r="K92" s="31"/>
      <c r="L92" s="31"/>
      <c r="M92" s="34"/>
    </row>
    <row r="93" spans="2:47" s="1" customFormat="1" ht="10.35" customHeight="1">
      <c r="B93" s="30"/>
      <c r="C93" s="31"/>
      <c r="D93" s="31"/>
      <c r="E93" s="31"/>
      <c r="F93" s="31"/>
      <c r="G93" s="31"/>
      <c r="H93" s="31"/>
      <c r="I93" s="106"/>
      <c r="J93" s="106"/>
      <c r="K93" s="31"/>
      <c r="L93" s="31"/>
      <c r="M93" s="34"/>
    </row>
    <row r="94" spans="2:47" s="1" customFormat="1" ht="29.25" customHeight="1">
      <c r="B94" s="30"/>
      <c r="C94" s="144" t="s">
        <v>101</v>
      </c>
      <c r="D94" s="145"/>
      <c r="E94" s="145"/>
      <c r="F94" s="145"/>
      <c r="G94" s="145"/>
      <c r="H94" s="145"/>
      <c r="I94" s="146" t="s">
        <v>102</v>
      </c>
      <c r="J94" s="146" t="s">
        <v>103</v>
      </c>
      <c r="K94" s="147" t="s">
        <v>104</v>
      </c>
      <c r="L94" s="145"/>
      <c r="M94" s="34"/>
    </row>
    <row r="95" spans="2:47" s="1" customFormat="1" ht="10.35" customHeight="1">
      <c r="B95" s="30"/>
      <c r="C95" s="31"/>
      <c r="D95" s="31"/>
      <c r="E95" s="31"/>
      <c r="F95" s="31"/>
      <c r="G95" s="31"/>
      <c r="H95" s="31"/>
      <c r="I95" s="106"/>
      <c r="J95" s="106"/>
      <c r="K95" s="31"/>
      <c r="L95" s="31"/>
      <c r="M95" s="34"/>
    </row>
    <row r="96" spans="2:47" s="1" customFormat="1" ht="22.9" customHeight="1">
      <c r="B96" s="30"/>
      <c r="C96" s="148" t="s">
        <v>105</v>
      </c>
      <c r="D96" s="31"/>
      <c r="E96" s="31"/>
      <c r="F96" s="31"/>
      <c r="G96" s="31"/>
      <c r="H96" s="31"/>
      <c r="I96" s="149">
        <f>Q121</f>
        <v>0</v>
      </c>
      <c r="J96" s="149">
        <f>R121</f>
        <v>0</v>
      </c>
      <c r="K96" s="74">
        <f>K121</f>
        <v>0</v>
      </c>
      <c r="L96" s="31"/>
      <c r="M96" s="34"/>
      <c r="AU96" s="14" t="s">
        <v>106</v>
      </c>
    </row>
    <row r="97" spans="2:13" s="8" customFormat="1" ht="24.95" customHeight="1">
      <c r="B97" s="150"/>
      <c r="C97" s="151"/>
      <c r="D97" s="152" t="s">
        <v>107</v>
      </c>
      <c r="E97" s="153"/>
      <c r="F97" s="153"/>
      <c r="G97" s="153"/>
      <c r="H97" s="153"/>
      <c r="I97" s="154">
        <f>Q122</f>
        <v>0</v>
      </c>
      <c r="J97" s="154">
        <f>R122</f>
        <v>0</v>
      </c>
      <c r="K97" s="155">
        <f>K122</f>
        <v>0</v>
      </c>
      <c r="L97" s="151"/>
      <c r="M97" s="156"/>
    </row>
    <row r="98" spans="2:13" s="8" customFormat="1" ht="24.95" customHeight="1">
      <c r="B98" s="150"/>
      <c r="C98" s="151"/>
      <c r="D98" s="152" t="s">
        <v>108</v>
      </c>
      <c r="E98" s="153"/>
      <c r="F98" s="153"/>
      <c r="G98" s="153"/>
      <c r="H98" s="153"/>
      <c r="I98" s="154">
        <f>Q152</f>
        <v>0</v>
      </c>
      <c r="J98" s="154">
        <f>R152</f>
        <v>0</v>
      </c>
      <c r="K98" s="155">
        <f>K152</f>
        <v>0</v>
      </c>
      <c r="L98" s="151"/>
      <c r="M98" s="156"/>
    </row>
    <row r="99" spans="2:13" s="8" customFormat="1" ht="24.95" customHeight="1">
      <c r="B99" s="150"/>
      <c r="C99" s="151"/>
      <c r="D99" s="152" t="s">
        <v>109</v>
      </c>
      <c r="E99" s="153"/>
      <c r="F99" s="153"/>
      <c r="G99" s="153"/>
      <c r="H99" s="153"/>
      <c r="I99" s="154">
        <f>Q182</f>
        <v>0</v>
      </c>
      <c r="J99" s="154">
        <f>R182</f>
        <v>0</v>
      </c>
      <c r="K99" s="155">
        <f>K182</f>
        <v>0</v>
      </c>
      <c r="L99" s="151"/>
      <c r="M99" s="156"/>
    </row>
    <row r="100" spans="2:13" s="8" customFormat="1" ht="24.95" customHeight="1">
      <c r="B100" s="150"/>
      <c r="C100" s="151"/>
      <c r="D100" s="152" t="s">
        <v>110</v>
      </c>
      <c r="E100" s="153"/>
      <c r="F100" s="153"/>
      <c r="G100" s="153"/>
      <c r="H100" s="153"/>
      <c r="I100" s="154">
        <f>Q201</f>
        <v>0</v>
      </c>
      <c r="J100" s="154">
        <f>R201</f>
        <v>0</v>
      </c>
      <c r="K100" s="155">
        <f>K201</f>
        <v>0</v>
      </c>
      <c r="L100" s="151"/>
      <c r="M100" s="156"/>
    </row>
    <row r="101" spans="2:13" s="8" customFormat="1" ht="24.95" customHeight="1">
      <c r="B101" s="150"/>
      <c r="C101" s="151"/>
      <c r="D101" s="152" t="s">
        <v>111</v>
      </c>
      <c r="E101" s="153"/>
      <c r="F101" s="153"/>
      <c r="G101" s="153"/>
      <c r="H101" s="153"/>
      <c r="I101" s="154">
        <f>Q205</f>
        <v>0</v>
      </c>
      <c r="J101" s="154">
        <f>R205</f>
        <v>0</v>
      </c>
      <c r="K101" s="155">
        <f>K205</f>
        <v>0</v>
      </c>
      <c r="L101" s="151"/>
      <c r="M101" s="156"/>
    </row>
    <row r="102" spans="2:13" s="1" customFormat="1" ht="21.75" customHeight="1">
      <c r="B102" s="30"/>
      <c r="C102" s="31"/>
      <c r="D102" s="31"/>
      <c r="E102" s="31"/>
      <c r="F102" s="31"/>
      <c r="G102" s="31"/>
      <c r="H102" s="31"/>
      <c r="I102" s="106"/>
      <c r="J102" s="106"/>
      <c r="K102" s="31"/>
      <c r="L102" s="31"/>
      <c r="M102" s="34"/>
    </row>
    <row r="103" spans="2:13" s="1" customFormat="1" ht="6.95" customHeight="1">
      <c r="B103" s="45"/>
      <c r="C103" s="46"/>
      <c r="D103" s="46"/>
      <c r="E103" s="46"/>
      <c r="F103" s="46"/>
      <c r="G103" s="46"/>
      <c r="H103" s="46"/>
      <c r="I103" s="139"/>
      <c r="J103" s="139"/>
      <c r="K103" s="46"/>
      <c r="L103" s="46"/>
      <c r="M103" s="34"/>
    </row>
    <row r="107" spans="2:13" s="1" customFormat="1" ht="6.95" customHeight="1">
      <c r="B107" s="47"/>
      <c r="C107" s="48"/>
      <c r="D107" s="48"/>
      <c r="E107" s="48"/>
      <c r="F107" s="48"/>
      <c r="G107" s="48"/>
      <c r="H107" s="48"/>
      <c r="I107" s="142"/>
      <c r="J107" s="142"/>
      <c r="K107" s="48"/>
      <c r="L107" s="48"/>
      <c r="M107" s="34"/>
    </row>
    <row r="108" spans="2:13" s="1" customFormat="1" ht="24.95" customHeight="1">
      <c r="B108" s="30"/>
      <c r="C108" s="20" t="s">
        <v>112</v>
      </c>
      <c r="D108" s="31"/>
      <c r="E108" s="31"/>
      <c r="F108" s="31"/>
      <c r="G108" s="31"/>
      <c r="H108" s="31"/>
      <c r="I108" s="106"/>
      <c r="J108" s="106"/>
      <c r="K108" s="31"/>
      <c r="L108" s="31"/>
      <c r="M108" s="34"/>
    </row>
    <row r="109" spans="2:13" s="1" customFormat="1" ht="6.95" customHeight="1">
      <c r="B109" s="30"/>
      <c r="C109" s="31"/>
      <c r="D109" s="31"/>
      <c r="E109" s="31"/>
      <c r="F109" s="31"/>
      <c r="G109" s="31"/>
      <c r="H109" s="31"/>
      <c r="I109" s="106"/>
      <c r="J109" s="106"/>
      <c r="K109" s="31"/>
      <c r="L109" s="31"/>
      <c r="M109" s="34"/>
    </row>
    <row r="110" spans="2:13" s="1" customFormat="1" ht="12" customHeight="1">
      <c r="B110" s="30"/>
      <c r="C110" s="26" t="s">
        <v>17</v>
      </c>
      <c r="D110" s="31"/>
      <c r="E110" s="31"/>
      <c r="F110" s="31"/>
      <c r="G110" s="31"/>
      <c r="H110" s="31"/>
      <c r="I110" s="106"/>
      <c r="J110" s="106"/>
      <c r="K110" s="31"/>
      <c r="L110" s="31"/>
      <c r="M110" s="34"/>
    </row>
    <row r="111" spans="2:13" s="1" customFormat="1" ht="16.5" customHeight="1">
      <c r="B111" s="30"/>
      <c r="C111" s="31"/>
      <c r="D111" s="31"/>
      <c r="E111" s="281" t="str">
        <f>E7</f>
        <v>Oprava TNS Červenka TU1, TU2</v>
      </c>
      <c r="F111" s="282"/>
      <c r="G111" s="282"/>
      <c r="H111" s="282"/>
      <c r="I111" s="106"/>
      <c r="J111" s="106"/>
      <c r="K111" s="31"/>
      <c r="L111" s="31"/>
      <c r="M111" s="34"/>
    </row>
    <row r="112" spans="2:13" s="1" customFormat="1" ht="12" customHeight="1">
      <c r="B112" s="30"/>
      <c r="C112" s="26" t="s">
        <v>96</v>
      </c>
      <c r="D112" s="31"/>
      <c r="E112" s="31"/>
      <c r="F112" s="31"/>
      <c r="G112" s="31"/>
      <c r="H112" s="31"/>
      <c r="I112" s="106"/>
      <c r="J112" s="106"/>
      <c r="K112" s="31"/>
      <c r="L112" s="31"/>
      <c r="M112" s="34"/>
    </row>
    <row r="113" spans="2:65" s="1" customFormat="1" ht="16.5" customHeight="1">
      <c r="B113" s="30"/>
      <c r="C113" s="31"/>
      <c r="D113" s="31"/>
      <c r="E113" s="253" t="str">
        <f>E9</f>
        <v>01 - Oprava TNS Červenka TU1, TU2</v>
      </c>
      <c r="F113" s="283"/>
      <c r="G113" s="283"/>
      <c r="H113" s="283"/>
      <c r="I113" s="106"/>
      <c r="J113" s="106"/>
      <c r="K113" s="31"/>
      <c r="L113" s="31"/>
      <c r="M113" s="34"/>
    </row>
    <row r="114" spans="2:65" s="1" customFormat="1" ht="6.95" customHeight="1">
      <c r="B114" s="30"/>
      <c r="C114" s="31"/>
      <c r="D114" s="31"/>
      <c r="E114" s="31"/>
      <c r="F114" s="31"/>
      <c r="G114" s="31"/>
      <c r="H114" s="31"/>
      <c r="I114" s="106"/>
      <c r="J114" s="106"/>
      <c r="K114" s="31"/>
      <c r="L114" s="31"/>
      <c r="M114" s="34"/>
    </row>
    <row r="115" spans="2:65" s="1" customFormat="1" ht="12" customHeight="1">
      <c r="B115" s="30"/>
      <c r="C115" s="26" t="s">
        <v>21</v>
      </c>
      <c r="D115" s="31"/>
      <c r="E115" s="31"/>
      <c r="F115" s="24" t="str">
        <f>F12</f>
        <v>Červenka</v>
      </c>
      <c r="G115" s="31"/>
      <c r="H115" s="31"/>
      <c r="I115" s="108" t="s">
        <v>23</v>
      </c>
      <c r="J115" s="110">
        <f>IF(J12="","",J12)</f>
        <v>0</v>
      </c>
      <c r="K115" s="31"/>
      <c r="L115" s="31"/>
      <c r="M115" s="34"/>
    </row>
    <row r="116" spans="2:65" s="1" customFormat="1" ht="6.95" customHeight="1">
      <c r="B116" s="30"/>
      <c r="C116" s="31"/>
      <c r="D116" s="31"/>
      <c r="E116" s="31"/>
      <c r="F116" s="31"/>
      <c r="G116" s="31"/>
      <c r="H116" s="31"/>
      <c r="I116" s="106"/>
      <c r="J116" s="106"/>
      <c r="K116" s="31"/>
      <c r="L116" s="31"/>
      <c r="M116" s="34"/>
    </row>
    <row r="117" spans="2:65" s="1" customFormat="1" ht="15.2" customHeight="1">
      <c r="B117" s="30"/>
      <c r="C117" s="26" t="s">
        <v>24</v>
      </c>
      <c r="D117" s="31"/>
      <c r="E117" s="31"/>
      <c r="F117" s="24" t="str">
        <f>E15</f>
        <v>Správa železniční dopravní cesty, s.o.</v>
      </c>
      <c r="G117" s="31"/>
      <c r="H117" s="31"/>
      <c r="I117" s="108" t="s">
        <v>32</v>
      </c>
      <c r="J117" s="143" t="str">
        <f>E21</f>
        <v xml:space="preserve"> </v>
      </c>
      <c r="K117" s="31"/>
      <c r="L117" s="31"/>
      <c r="M117" s="34"/>
    </row>
    <row r="118" spans="2:65" s="1" customFormat="1" ht="15.2" customHeight="1">
      <c r="B118" s="30"/>
      <c r="C118" s="26" t="s">
        <v>30</v>
      </c>
      <c r="D118" s="31"/>
      <c r="E118" s="31"/>
      <c r="F118" s="24" t="str">
        <f>IF(E18="","",E18)</f>
        <v>Vyplň údaj</v>
      </c>
      <c r="G118" s="31"/>
      <c r="H118" s="31"/>
      <c r="I118" s="108" t="s">
        <v>34</v>
      </c>
      <c r="J118" s="143" t="str">
        <f>E24</f>
        <v>Ing. Jan Pavláček</v>
      </c>
      <c r="K118" s="31"/>
      <c r="L118" s="31"/>
      <c r="M118" s="34"/>
    </row>
    <row r="119" spans="2:65" s="1" customFormat="1" ht="10.35" customHeight="1">
      <c r="B119" s="30"/>
      <c r="C119" s="31"/>
      <c r="D119" s="31"/>
      <c r="E119" s="31"/>
      <c r="F119" s="31"/>
      <c r="G119" s="31"/>
      <c r="H119" s="31"/>
      <c r="I119" s="106"/>
      <c r="J119" s="106"/>
      <c r="K119" s="31"/>
      <c r="L119" s="31"/>
      <c r="M119" s="34"/>
    </row>
    <row r="120" spans="2:65" s="9" customFormat="1" ht="29.25" customHeight="1">
      <c r="B120" s="157"/>
      <c r="C120" s="158" t="s">
        <v>113</v>
      </c>
      <c r="D120" s="159" t="s">
        <v>62</v>
      </c>
      <c r="E120" s="159" t="s">
        <v>58</v>
      </c>
      <c r="F120" s="159" t="s">
        <v>59</v>
      </c>
      <c r="G120" s="159" t="s">
        <v>114</v>
      </c>
      <c r="H120" s="159" t="s">
        <v>115</v>
      </c>
      <c r="I120" s="160" t="s">
        <v>116</v>
      </c>
      <c r="J120" s="160" t="s">
        <v>117</v>
      </c>
      <c r="K120" s="159" t="s">
        <v>104</v>
      </c>
      <c r="L120" s="161" t="s">
        <v>118</v>
      </c>
      <c r="M120" s="162"/>
      <c r="N120" s="65" t="s">
        <v>1</v>
      </c>
      <c r="O120" s="66" t="s">
        <v>41</v>
      </c>
      <c r="P120" s="66" t="s">
        <v>119</v>
      </c>
      <c r="Q120" s="66" t="s">
        <v>120</v>
      </c>
      <c r="R120" s="66" t="s">
        <v>121</v>
      </c>
      <c r="S120" s="66" t="s">
        <v>122</v>
      </c>
      <c r="T120" s="66" t="s">
        <v>123</v>
      </c>
      <c r="U120" s="66" t="s">
        <v>124</v>
      </c>
      <c r="V120" s="66" t="s">
        <v>125</v>
      </c>
      <c r="W120" s="66" t="s">
        <v>126</v>
      </c>
      <c r="X120" s="66" t="s">
        <v>127</v>
      </c>
      <c r="Y120" s="67" t="s">
        <v>128</v>
      </c>
    </row>
    <row r="121" spans="2:65" s="1" customFormat="1" ht="22.9" customHeight="1">
      <c r="B121" s="30"/>
      <c r="C121" s="72" t="s">
        <v>129</v>
      </c>
      <c r="D121" s="31"/>
      <c r="E121" s="31"/>
      <c r="F121" s="31"/>
      <c r="G121" s="31"/>
      <c r="H121" s="31"/>
      <c r="I121" s="106"/>
      <c r="J121" s="106"/>
      <c r="K121" s="163">
        <f>BK121</f>
        <v>0</v>
      </c>
      <c r="L121" s="31"/>
      <c r="M121" s="34"/>
      <c r="N121" s="68"/>
      <c r="O121" s="69"/>
      <c r="P121" s="69"/>
      <c r="Q121" s="164">
        <f>Q122+Q152+Q182+Q201+Q205</f>
        <v>0</v>
      </c>
      <c r="R121" s="164">
        <f>R122+R152+R182+R201+R205</f>
        <v>0</v>
      </c>
      <c r="S121" s="69"/>
      <c r="T121" s="165">
        <f>T122+T152+T182+T201+T205</f>
        <v>0</v>
      </c>
      <c r="U121" s="69"/>
      <c r="V121" s="165">
        <f>V122+V152+V182+V201+V205</f>
        <v>0</v>
      </c>
      <c r="W121" s="69"/>
      <c r="X121" s="165">
        <f>X122+X152+X182+X201+X205</f>
        <v>0</v>
      </c>
      <c r="Y121" s="70"/>
      <c r="AT121" s="14" t="s">
        <v>78</v>
      </c>
      <c r="AU121" s="14" t="s">
        <v>106</v>
      </c>
      <c r="BK121" s="166">
        <f>BK122+BK152+BK182+BK201+BK205</f>
        <v>0</v>
      </c>
    </row>
    <row r="122" spans="2:65" s="10" customFormat="1" ht="25.9" customHeight="1">
      <c r="B122" s="167"/>
      <c r="C122" s="168"/>
      <c r="D122" s="169" t="s">
        <v>78</v>
      </c>
      <c r="E122" s="170" t="s">
        <v>84</v>
      </c>
      <c r="F122" s="170" t="s">
        <v>130</v>
      </c>
      <c r="G122" s="168"/>
      <c r="H122" s="168"/>
      <c r="I122" s="171"/>
      <c r="J122" s="171"/>
      <c r="K122" s="172">
        <f>BK122</f>
        <v>0</v>
      </c>
      <c r="L122" s="168"/>
      <c r="M122" s="173"/>
      <c r="N122" s="174"/>
      <c r="O122" s="175"/>
      <c r="P122" s="175"/>
      <c r="Q122" s="176">
        <f>SUM(Q123:Q151)</f>
        <v>0</v>
      </c>
      <c r="R122" s="176">
        <f>SUM(R123:R151)</f>
        <v>0</v>
      </c>
      <c r="S122" s="175"/>
      <c r="T122" s="177">
        <f>SUM(T123:T151)</f>
        <v>0</v>
      </c>
      <c r="U122" s="175"/>
      <c r="V122" s="177">
        <f>SUM(V123:V151)</f>
        <v>0</v>
      </c>
      <c r="W122" s="175"/>
      <c r="X122" s="177">
        <f>SUM(X123:X151)</f>
        <v>0</v>
      </c>
      <c r="Y122" s="178"/>
      <c r="AR122" s="179" t="s">
        <v>86</v>
      </c>
      <c r="AT122" s="180" t="s">
        <v>78</v>
      </c>
      <c r="AU122" s="180" t="s">
        <v>79</v>
      </c>
      <c r="AY122" s="179" t="s">
        <v>131</v>
      </c>
      <c r="BK122" s="181">
        <f>SUM(BK123:BK151)</f>
        <v>0</v>
      </c>
    </row>
    <row r="123" spans="2:65" s="1" customFormat="1" ht="48" customHeight="1">
      <c r="B123" s="30"/>
      <c r="C123" s="182" t="s">
        <v>86</v>
      </c>
      <c r="D123" s="182" t="s">
        <v>132</v>
      </c>
      <c r="E123" s="183" t="s">
        <v>133</v>
      </c>
      <c r="F123" s="184" t="s">
        <v>134</v>
      </c>
      <c r="G123" s="185" t="s">
        <v>135</v>
      </c>
      <c r="H123" s="186">
        <v>2</v>
      </c>
      <c r="I123" s="187"/>
      <c r="J123" s="188"/>
      <c r="K123" s="189">
        <f>ROUND(P123*H123,2)</f>
        <v>0</v>
      </c>
      <c r="L123" s="184" t="s">
        <v>136</v>
      </c>
      <c r="M123" s="190"/>
      <c r="N123" s="191" t="s">
        <v>1</v>
      </c>
      <c r="O123" s="192" t="s">
        <v>42</v>
      </c>
      <c r="P123" s="193">
        <f>I123+J123</f>
        <v>0</v>
      </c>
      <c r="Q123" s="193">
        <f>ROUND(I123*H123,2)</f>
        <v>0</v>
      </c>
      <c r="R123" s="193">
        <f>ROUND(J123*H123,2)</f>
        <v>0</v>
      </c>
      <c r="S123" s="61"/>
      <c r="T123" s="194">
        <f>S123*H123</f>
        <v>0</v>
      </c>
      <c r="U123" s="194">
        <v>0</v>
      </c>
      <c r="V123" s="194">
        <f>U123*H123</f>
        <v>0</v>
      </c>
      <c r="W123" s="194">
        <v>0</v>
      </c>
      <c r="X123" s="194">
        <f>W123*H123</f>
        <v>0</v>
      </c>
      <c r="Y123" s="195" t="s">
        <v>1</v>
      </c>
      <c r="AR123" s="196" t="s">
        <v>137</v>
      </c>
      <c r="AT123" s="196" t="s">
        <v>132</v>
      </c>
      <c r="AU123" s="196" t="s">
        <v>86</v>
      </c>
      <c r="AY123" s="14" t="s">
        <v>131</v>
      </c>
      <c r="BE123" s="197">
        <f>IF(O123="základní",K123,0)</f>
        <v>0</v>
      </c>
      <c r="BF123" s="197">
        <f>IF(O123="snížená",K123,0)</f>
        <v>0</v>
      </c>
      <c r="BG123" s="197">
        <f>IF(O123="zákl. přenesená",K123,0)</f>
        <v>0</v>
      </c>
      <c r="BH123" s="197">
        <f>IF(O123="sníž. přenesená",K123,0)</f>
        <v>0</v>
      </c>
      <c r="BI123" s="197">
        <f>IF(O123="nulová",K123,0)</f>
        <v>0</v>
      </c>
      <c r="BJ123" s="14" t="s">
        <v>86</v>
      </c>
      <c r="BK123" s="197">
        <f>ROUND(P123*H123,2)</f>
        <v>0</v>
      </c>
      <c r="BL123" s="14" t="s">
        <v>137</v>
      </c>
      <c r="BM123" s="196" t="s">
        <v>138</v>
      </c>
    </row>
    <row r="124" spans="2:65" s="1" customFormat="1" ht="39">
      <c r="B124" s="30"/>
      <c r="C124" s="31"/>
      <c r="D124" s="198" t="s">
        <v>139</v>
      </c>
      <c r="E124" s="31"/>
      <c r="F124" s="199" t="s">
        <v>134</v>
      </c>
      <c r="G124" s="31"/>
      <c r="H124" s="31"/>
      <c r="I124" s="106"/>
      <c r="J124" s="106"/>
      <c r="K124" s="31"/>
      <c r="L124" s="31"/>
      <c r="M124" s="34"/>
      <c r="N124" s="200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2"/>
      <c r="AT124" s="14" t="s">
        <v>139</v>
      </c>
      <c r="AU124" s="14" t="s">
        <v>86</v>
      </c>
    </row>
    <row r="125" spans="2:65" s="1" customFormat="1" ht="19.5">
      <c r="B125" s="30"/>
      <c r="C125" s="31"/>
      <c r="D125" s="198" t="s">
        <v>140</v>
      </c>
      <c r="E125" s="31"/>
      <c r="F125" s="201" t="s">
        <v>141</v>
      </c>
      <c r="G125" s="31"/>
      <c r="H125" s="31"/>
      <c r="I125" s="106"/>
      <c r="J125" s="106"/>
      <c r="K125" s="31"/>
      <c r="L125" s="31"/>
      <c r="M125" s="34"/>
      <c r="N125" s="200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2"/>
      <c r="AT125" s="14" t="s">
        <v>140</v>
      </c>
      <c r="AU125" s="14" t="s">
        <v>86</v>
      </c>
    </row>
    <row r="126" spans="2:65" s="1" customFormat="1" ht="48" customHeight="1">
      <c r="B126" s="30"/>
      <c r="C126" s="182" t="s">
        <v>88</v>
      </c>
      <c r="D126" s="182" t="s">
        <v>132</v>
      </c>
      <c r="E126" s="183" t="s">
        <v>142</v>
      </c>
      <c r="F126" s="184" t="s">
        <v>143</v>
      </c>
      <c r="G126" s="185" t="s">
        <v>135</v>
      </c>
      <c r="H126" s="186">
        <v>4</v>
      </c>
      <c r="I126" s="187"/>
      <c r="J126" s="188"/>
      <c r="K126" s="189">
        <f>ROUND(P126*H126,2)</f>
        <v>0</v>
      </c>
      <c r="L126" s="184" t="s">
        <v>136</v>
      </c>
      <c r="M126" s="190"/>
      <c r="N126" s="191" t="s">
        <v>1</v>
      </c>
      <c r="O126" s="192" t="s">
        <v>42</v>
      </c>
      <c r="P126" s="193">
        <f>I126+J126</f>
        <v>0</v>
      </c>
      <c r="Q126" s="193">
        <f>ROUND(I126*H126,2)</f>
        <v>0</v>
      </c>
      <c r="R126" s="193">
        <f>ROUND(J126*H126,2)</f>
        <v>0</v>
      </c>
      <c r="S126" s="61"/>
      <c r="T126" s="194">
        <f>S126*H126</f>
        <v>0</v>
      </c>
      <c r="U126" s="194">
        <v>0</v>
      </c>
      <c r="V126" s="194">
        <f>U126*H126</f>
        <v>0</v>
      </c>
      <c r="W126" s="194">
        <v>0</v>
      </c>
      <c r="X126" s="194">
        <f>W126*H126</f>
        <v>0</v>
      </c>
      <c r="Y126" s="195" t="s">
        <v>1</v>
      </c>
      <c r="AR126" s="196" t="s">
        <v>137</v>
      </c>
      <c r="AT126" s="196" t="s">
        <v>132</v>
      </c>
      <c r="AU126" s="196" t="s">
        <v>86</v>
      </c>
      <c r="AY126" s="14" t="s">
        <v>131</v>
      </c>
      <c r="BE126" s="197">
        <f>IF(O126="základní",K126,0)</f>
        <v>0</v>
      </c>
      <c r="BF126" s="197">
        <f>IF(O126="snížená",K126,0)</f>
        <v>0</v>
      </c>
      <c r="BG126" s="197">
        <f>IF(O126="zákl. přenesená",K126,0)</f>
        <v>0</v>
      </c>
      <c r="BH126" s="197">
        <f>IF(O126="sníž. přenesená",K126,0)</f>
        <v>0</v>
      </c>
      <c r="BI126" s="197">
        <f>IF(O126="nulová",K126,0)</f>
        <v>0</v>
      </c>
      <c r="BJ126" s="14" t="s">
        <v>86</v>
      </c>
      <c r="BK126" s="197">
        <f>ROUND(P126*H126,2)</f>
        <v>0</v>
      </c>
      <c r="BL126" s="14" t="s">
        <v>137</v>
      </c>
      <c r="BM126" s="196" t="s">
        <v>144</v>
      </c>
    </row>
    <row r="127" spans="2:65" s="1" customFormat="1" ht="29.25">
      <c r="B127" s="30"/>
      <c r="C127" s="31"/>
      <c r="D127" s="198" t="s">
        <v>139</v>
      </c>
      <c r="E127" s="31"/>
      <c r="F127" s="199" t="s">
        <v>143</v>
      </c>
      <c r="G127" s="31"/>
      <c r="H127" s="31"/>
      <c r="I127" s="106"/>
      <c r="J127" s="106"/>
      <c r="K127" s="31"/>
      <c r="L127" s="31"/>
      <c r="M127" s="34"/>
      <c r="N127" s="200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2"/>
      <c r="AT127" s="14" t="s">
        <v>139</v>
      </c>
      <c r="AU127" s="14" t="s">
        <v>86</v>
      </c>
    </row>
    <row r="128" spans="2:65" s="1" customFormat="1" ht="19.5">
      <c r="B128" s="30"/>
      <c r="C128" s="31"/>
      <c r="D128" s="198" t="s">
        <v>140</v>
      </c>
      <c r="E128" s="31"/>
      <c r="F128" s="201" t="s">
        <v>145</v>
      </c>
      <c r="G128" s="31"/>
      <c r="H128" s="31"/>
      <c r="I128" s="106"/>
      <c r="J128" s="106"/>
      <c r="K128" s="31"/>
      <c r="L128" s="31"/>
      <c r="M128" s="34"/>
      <c r="N128" s="200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2"/>
      <c r="AT128" s="14" t="s">
        <v>140</v>
      </c>
      <c r="AU128" s="14" t="s">
        <v>86</v>
      </c>
    </row>
    <row r="129" spans="2:65" s="1" customFormat="1" ht="36" customHeight="1">
      <c r="B129" s="30"/>
      <c r="C129" s="182" t="s">
        <v>146</v>
      </c>
      <c r="D129" s="182" t="s">
        <v>132</v>
      </c>
      <c r="E129" s="183" t="s">
        <v>147</v>
      </c>
      <c r="F129" s="184" t="s">
        <v>148</v>
      </c>
      <c r="G129" s="185" t="s">
        <v>149</v>
      </c>
      <c r="H129" s="186">
        <v>80</v>
      </c>
      <c r="I129" s="187"/>
      <c r="J129" s="188"/>
      <c r="K129" s="189">
        <f>ROUND(P129*H129,2)</f>
        <v>0</v>
      </c>
      <c r="L129" s="184" t="s">
        <v>1</v>
      </c>
      <c r="M129" s="190"/>
      <c r="N129" s="191" t="s">
        <v>1</v>
      </c>
      <c r="O129" s="192" t="s">
        <v>42</v>
      </c>
      <c r="P129" s="193">
        <f>I129+J129</f>
        <v>0</v>
      </c>
      <c r="Q129" s="193">
        <f>ROUND(I129*H129,2)</f>
        <v>0</v>
      </c>
      <c r="R129" s="193">
        <f>ROUND(J129*H129,2)</f>
        <v>0</v>
      </c>
      <c r="S129" s="61"/>
      <c r="T129" s="194">
        <f>S129*H129</f>
        <v>0</v>
      </c>
      <c r="U129" s="194">
        <v>0</v>
      </c>
      <c r="V129" s="194">
        <f>U129*H129</f>
        <v>0</v>
      </c>
      <c r="W129" s="194">
        <v>0</v>
      </c>
      <c r="X129" s="194">
        <f>W129*H129</f>
        <v>0</v>
      </c>
      <c r="Y129" s="195" t="s">
        <v>1</v>
      </c>
      <c r="AR129" s="196" t="s">
        <v>150</v>
      </c>
      <c r="AT129" s="196" t="s">
        <v>132</v>
      </c>
      <c r="AU129" s="196" t="s">
        <v>86</v>
      </c>
      <c r="AY129" s="14" t="s">
        <v>131</v>
      </c>
      <c r="BE129" s="197">
        <f>IF(O129="základní",K129,0)</f>
        <v>0</v>
      </c>
      <c r="BF129" s="197">
        <f>IF(O129="snížená",K129,0)</f>
        <v>0</v>
      </c>
      <c r="BG129" s="197">
        <f>IF(O129="zákl. přenesená",K129,0)</f>
        <v>0</v>
      </c>
      <c r="BH129" s="197">
        <f>IF(O129="sníž. přenesená",K129,0)</f>
        <v>0</v>
      </c>
      <c r="BI129" s="197">
        <f>IF(O129="nulová",K129,0)</f>
        <v>0</v>
      </c>
      <c r="BJ129" s="14" t="s">
        <v>86</v>
      </c>
      <c r="BK129" s="197">
        <f>ROUND(P129*H129,2)</f>
        <v>0</v>
      </c>
      <c r="BL129" s="14" t="s">
        <v>151</v>
      </c>
      <c r="BM129" s="196" t="s">
        <v>152</v>
      </c>
    </row>
    <row r="130" spans="2:65" s="1" customFormat="1" ht="19.5">
      <c r="B130" s="30"/>
      <c r="C130" s="31"/>
      <c r="D130" s="198" t="s">
        <v>139</v>
      </c>
      <c r="E130" s="31"/>
      <c r="F130" s="199" t="s">
        <v>148</v>
      </c>
      <c r="G130" s="31"/>
      <c r="H130" s="31"/>
      <c r="I130" s="106"/>
      <c r="J130" s="106"/>
      <c r="K130" s="31"/>
      <c r="L130" s="31"/>
      <c r="M130" s="34"/>
      <c r="N130" s="200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2"/>
      <c r="AT130" s="14" t="s">
        <v>139</v>
      </c>
      <c r="AU130" s="14" t="s">
        <v>86</v>
      </c>
    </row>
    <row r="131" spans="2:65" s="1" customFormat="1" ht="68.25">
      <c r="B131" s="30"/>
      <c r="C131" s="31"/>
      <c r="D131" s="198" t="s">
        <v>140</v>
      </c>
      <c r="E131" s="31"/>
      <c r="F131" s="201" t="s">
        <v>153</v>
      </c>
      <c r="G131" s="31"/>
      <c r="H131" s="31"/>
      <c r="I131" s="106"/>
      <c r="J131" s="106"/>
      <c r="K131" s="31"/>
      <c r="L131" s="31"/>
      <c r="M131" s="34"/>
      <c r="N131" s="200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2"/>
      <c r="AT131" s="14" t="s">
        <v>140</v>
      </c>
      <c r="AU131" s="14" t="s">
        <v>86</v>
      </c>
    </row>
    <row r="132" spans="2:65" s="1" customFormat="1" ht="36" customHeight="1">
      <c r="B132" s="30"/>
      <c r="C132" s="182" t="s">
        <v>154</v>
      </c>
      <c r="D132" s="182" t="s">
        <v>132</v>
      </c>
      <c r="E132" s="183" t="s">
        <v>155</v>
      </c>
      <c r="F132" s="184" t="s">
        <v>156</v>
      </c>
      <c r="G132" s="185" t="s">
        <v>149</v>
      </c>
      <c r="H132" s="186">
        <v>23</v>
      </c>
      <c r="I132" s="187"/>
      <c r="J132" s="188"/>
      <c r="K132" s="189">
        <f>ROUND(P132*H132,2)</f>
        <v>0</v>
      </c>
      <c r="L132" s="184" t="s">
        <v>1</v>
      </c>
      <c r="M132" s="190"/>
      <c r="N132" s="191" t="s">
        <v>1</v>
      </c>
      <c r="O132" s="192" t="s">
        <v>42</v>
      </c>
      <c r="P132" s="193">
        <f>I132+J132</f>
        <v>0</v>
      </c>
      <c r="Q132" s="193">
        <f>ROUND(I132*H132,2)</f>
        <v>0</v>
      </c>
      <c r="R132" s="193">
        <f>ROUND(J132*H132,2)</f>
        <v>0</v>
      </c>
      <c r="S132" s="61"/>
      <c r="T132" s="194">
        <f>S132*H132</f>
        <v>0</v>
      </c>
      <c r="U132" s="194">
        <v>0</v>
      </c>
      <c r="V132" s="194">
        <f>U132*H132</f>
        <v>0</v>
      </c>
      <c r="W132" s="194">
        <v>0</v>
      </c>
      <c r="X132" s="194">
        <f>W132*H132</f>
        <v>0</v>
      </c>
      <c r="Y132" s="195" t="s">
        <v>1</v>
      </c>
      <c r="AR132" s="196" t="s">
        <v>157</v>
      </c>
      <c r="AT132" s="196" t="s">
        <v>132</v>
      </c>
      <c r="AU132" s="196" t="s">
        <v>86</v>
      </c>
      <c r="AY132" s="14" t="s">
        <v>131</v>
      </c>
      <c r="BE132" s="197">
        <f>IF(O132="základní",K132,0)</f>
        <v>0</v>
      </c>
      <c r="BF132" s="197">
        <f>IF(O132="snížená",K132,0)</f>
        <v>0</v>
      </c>
      <c r="BG132" s="197">
        <f>IF(O132="zákl. přenesená",K132,0)</f>
        <v>0</v>
      </c>
      <c r="BH132" s="197">
        <f>IF(O132="sníž. přenesená",K132,0)</f>
        <v>0</v>
      </c>
      <c r="BI132" s="197">
        <f>IF(O132="nulová",K132,0)</f>
        <v>0</v>
      </c>
      <c r="BJ132" s="14" t="s">
        <v>86</v>
      </c>
      <c r="BK132" s="197">
        <f>ROUND(P132*H132,2)</f>
        <v>0</v>
      </c>
      <c r="BL132" s="14" t="s">
        <v>157</v>
      </c>
      <c r="BM132" s="196" t="s">
        <v>158</v>
      </c>
    </row>
    <row r="133" spans="2:65" s="1" customFormat="1" ht="19.5">
      <c r="B133" s="30"/>
      <c r="C133" s="31"/>
      <c r="D133" s="198" t="s">
        <v>139</v>
      </c>
      <c r="E133" s="31"/>
      <c r="F133" s="199" t="s">
        <v>156</v>
      </c>
      <c r="G133" s="31"/>
      <c r="H133" s="31"/>
      <c r="I133" s="106"/>
      <c r="J133" s="106"/>
      <c r="K133" s="31"/>
      <c r="L133" s="31"/>
      <c r="M133" s="34"/>
      <c r="N133" s="200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2"/>
      <c r="AT133" s="14" t="s">
        <v>139</v>
      </c>
      <c r="AU133" s="14" t="s">
        <v>86</v>
      </c>
    </row>
    <row r="134" spans="2:65" s="1" customFormat="1" ht="58.5">
      <c r="B134" s="30"/>
      <c r="C134" s="31"/>
      <c r="D134" s="198" t="s">
        <v>140</v>
      </c>
      <c r="E134" s="31"/>
      <c r="F134" s="201" t="s">
        <v>159</v>
      </c>
      <c r="G134" s="31"/>
      <c r="H134" s="31"/>
      <c r="I134" s="106"/>
      <c r="J134" s="106"/>
      <c r="K134" s="31"/>
      <c r="L134" s="31"/>
      <c r="M134" s="34"/>
      <c r="N134" s="200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2"/>
      <c r="AT134" s="14" t="s">
        <v>140</v>
      </c>
      <c r="AU134" s="14" t="s">
        <v>86</v>
      </c>
    </row>
    <row r="135" spans="2:65" s="1" customFormat="1" ht="24" customHeight="1">
      <c r="B135" s="30"/>
      <c r="C135" s="182" t="s">
        <v>160</v>
      </c>
      <c r="D135" s="182" t="s">
        <v>132</v>
      </c>
      <c r="E135" s="183" t="s">
        <v>161</v>
      </c>
      <c r="F135" s="184" t="s">
        <v>162</v>
      </c>
      <c r="G135" s="185" t="s">
        <v>135</v>
      </c>
      <c r="H135" s="186">
        <v>60</v>
      </c>
      <c r="I135" s="187"/>
      <c r="J135" s="188"/>
      <c r="K135" s="189">
        <f>ROUND(P135*H135,2)</f>
        <v>0</v>
      </c>
      <c r="L135" s="184" t="s">
        <v>136</v>
      </c>
      <c r="M135" s="190"/>
      <c r="N135" s="191" t="s">
        <v>1</v>
      </c>
      <c r="O135" s="192" t="s">
        <v>42</v>
      </c>
      <c r="P135" s="193">
        <f>I135+J135</f>
        <v>0</v>
      </c>
      <c r="Q135" s="193">
        <f>ROUND(I135*H135,2)</f>
        <v>0</v>
      </c>
      <c r="R135" s="193">
        <f>ROUND(J135*H135,2)</f>
        <v>0</v>
      </c>
      <c r="S135" s="61"/>
      <c r="T135" s="194">
        <f>S135*H135</f>
        <v>0</v>
      </c>
      <c r="U135" s="194">
        <v>0</v>
      </c>
      <c r="V135" s="194">
        <f>U135*H135</f>
        <v>0</v>
      </c>
      <c r="W135" s="194">
        <v>0</v>
      </c>
      <c r="X135" s="194">
        <f>W135*H135</f>
        <v>0</v>
      </c>
      <c r="Y135" s="195" t="s">
        <v>1</v>
      </c>
      <c r="AR135" s="196" t="s">
        <v>157</v>
      </c>
      <c r="AT135" s="196" t="s">
        <v>132</v>
      </c>
      <c r="AU135" s="196" t="s">
        <v>86</v>
      </c>
      <c r="AY135" s="14" t="s">
        <v>131</v>
      </c>
      <c r="BE135" s="197">
        <f>IF(O135="základní",K135,0)</f>
        <v>0</v>
      </c>
      <c r="BF135" s="197">
        <f>IF(O135="snížená",K135,0)</f>
        <v>0</v>
      </c>
      <c r="BG135" s="197">
        <f>IF(O135="zákl. přenesená",K135,0)</f>
        <v>0</v>
      </c>
      <c r="BH135" s="197">
        <f>IF(O135="sníž. přenesená",K135,0)</f>
        <v>0</v>
      </c>
      <c r="BI135" s="197">
        <f>IF(O135="nulová",K135,0)</f>
        <v>0</v>
      </c>
      <c r="BJ135" s="14" t="s">
        <v>86</v>
      </c>
      <c r="BK135" s="197">
        <f>ROUND(P135*H135,2)</f>
        <v>0</v>
      </c>
      <c r="BL135" s="14" t="s">
        <v>157</v>
      </c>
      <c r="BM135" s="196" t="s">
        <v>163</v>
      </c>
    </row>
    <row r="136" spans="2:65" s="1" customFormat="1" ht="19.5">
      <c r="B136" s="30"/>
      <c r="C136" s="31"/>
      <c r="D136" s="198" t="s">
        <v>139</v>
      </c>
      <c r="E136" s="31"/>
      <c r="F136" s="199" t="s">
        <v>162</v>
      </c>
      <c r="G136" s="31"/>
      <c r="H136" s="31"/>
      <c r="I136" s="106"/>
      <c r="J136" s="106"/>
      <c r="K136" s="31"/>
      <c r="L136" s="31"/>
      <c r="M136" s="34"/>
      <c r="N136" s="200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2"/>
      <c r="AT136" s="14" t="s">
        <v>139</v>
      </c>
      <c r="AU136" s="14" t="s">
        <v>86</v>
      </c>
    </row>
    <row r="137" spans="2:65" s="1" customFormat="1" ht="36" customHeight="1">
      <c r="B137" s="30"/>
      <c r="C137" s="182" t="s">
        <v>164</v>
      </c>
      <c r="D137" s="182" t="s">
        <v>132</v>
      </c>
      <c r="E137" s="183" t="s">
        <v>165</v>
      </c>
      <c r="F137" s="184" t="s">
        <v>166</v>
      </c>
      <c r="G137" s="185" t="s">
        <v>135</v>
      </c>
      <c r="H137" s="186">
        <v>6</v>
      </c>
      <c r="I137" s="187"/>
      <c r="J137" s="188"/>
      <c r="K137" s="189">
        <f>ROUND(P137*H137,2)</f>
        <v>0</v>
      </c>
      <c r="L137" s="184" t="s">
        <v>136</v>
      </c>
      <c r="M137" s="190"/>
      <c r="N137" s="191" t="s">
        <v>1</v>
      </c>
      <c r="O137" s="192" t="s">
        <v>42</v>
      </c>
      <c r="P137" s="193">
        <f>I137+J137</f>
        <v>0</v>
      </c>
      <c r="Q137" s="193">
        <f>ROUND(I137*H137,2)</f>
        <v>0</v>
      </c>
      <c r="R137" s="193">
        <f>ROUND(J137*H137,2)</f>
        <v>0</v>
      </c>
      <c r="S137" s="61"/>
      <c r="T137" s="194">
        <f>S137*H137</f>
        <v>0</v>
      </c>
      <c r="U137" s="194">
        <v>0</v>
      </c>
      <c r="V137" s="194">
        <f>U137*H137</f>
        <v>0</v>
      </c>
      <c r="W137" s="194">
        <v>0</v>
      </c>
      <c r="X137" s="194">
        <f>W137*H137</f>
        <v>0</v>
      </c>
      <c r="Y137" s="195" t="s">
        <v>1</v>
      </c>
      <c r="AR137" s="196" t="s">
        <v>157</v>
      </c>
      <c r="AT137" s="196" t="s">
        <v>132</v>
      </c>
      <c r="AU137" s="196" t="s">
        <v>86</v>
      </c>
      <c r="AY137" s="14" t="s">
        <v>131</v>
      </c>
      <c r="BE137" s="197">
        <f>IF(O137="základní",K137,0)</f>
        <v>0</v>
      </c>
      <c r="BF137" s="197">
        <f>IF(O137="snížená",K137,0)</f>
        <v>0</v>
      </c>
      <c r="BG137" s="197">
        <f>IF(O137="zákl. přenesená",K137,0)</f>
        <v>0</v>
      </c>
      <c r="BH137" s="197">
        <f>IF(O137="sníž. přenesená",K137,0)</f>
        <v>0</v>
      </c>
      <c r="BI137" s="197">
        <f>IF(O137="nulová",K137,0)</f>
        <v>0</v>
      </c>
      <c r="BJ137" s="14" t="s">
        <v>86</v>
      </c>
      <c r="BK137" s="197">
        <f>ROUND(P137*H137,2)</f>
        <v>0</v>
      </c>
      <c r="BL137" s="14" t="s">
        <v>157</v>
      </c>
      <c r="BM137" s="196" t="s">
        <v>167</v>
      </c>
    </row>
    <row r="138" spans="2:65" s="1" customFormat="1" ht="19.5">
      <c r="B138" s="30"/>
      <c r="C138" s="31"/>
      <c r="D138" s="198" t="s">
        <v>139</v>
      </c>
      <c r="E138" s="31"/>
      <c r="F138" s="199" t="s">
        <v>166</v>
      </c>
      <c r="G138" s="31"/>
      <c r="H138" s="31"/>
      <c r="I138" s="106"/>
      <c r="J138" s="106"/>
      <c r="K138" s="31"/>
      <c r="L138" s="31"/>
      <c r="M138" s="34"/>
      <c r="N138" s="200"/>
      <c r="O138" s="61"/>
      <c r="P138" s="61"/>
      <c r="Q138" s="61"/>
      <c r="R138" s="61"/>
      <c r="S138" s="61"/>
      <c r="T138" s="61"/>
      <c r="U138" s="61"/>
      <c r="V138" s="61"/>
      <c r="W138" s="61"/>
      <c r="X138" s="61"/>
      <c r="Y138" s="62"/>
      <c r="AT138" s="14" t="s">
        <v>139</v>
      </c>
      <c r="AU138" s="14" t="s">
        <v>86</v>
      </c>
    </row>
    <row r="139" spans="2:65" s="1" customFormat="1" ht="19.5">
      <c r="B139" s="30"/>
      <c r="C139" s="31"/>
      <c r="D139" s="198" t="s">
        <v>140</v>
      </c>
      <c r="E139" s="31"/>
      <c r="F139" s="201" t="s">
        <v>168</v>
      </c>
      <c r="G139" s="31"/>
      <c r="H139" s="31"/>
      <c r="I139" s="106"/>
      <c r="J139" s="106"/>
      <c r="K139" s="31"/>
      <c r="L139" s="31"/>
      <c r="M139" s="34"/>
      <c r="N139" s="200"/>
      <c r="O139" s="61"/>
      <c r="P139" s="61"/>
      <c r="Q139" s="61"/>
      <c r="R139" s="61"/>
      <c r="S139" s="61"/>
      <c r="T139" s="61"/>
      <c r="U139" s="61"/>
      <c r="V139" s="61"/>
      <c r="W139" s="61"/>
      <c r="X139" s="61"/>
      <c r="Y139" s="62"/>
      <c r="AT139" s="14" t="s">
        <v>140</v>
      </c>
      <c r="AU139" s="14" t="s">
        <v>86</v>
      </c>
    </row>
    <row r="140" spans="2:65" s="1" customFormat="1" ht="36" customHeight="1">
      <c r="B140" s="30"/>
      <c r="C140" s="182" t="s">
        <v>169</v>
      </c>
      <c r="D140" s="182" t="s">
        <v>132</v>
      </c>
      <c r="E140" s="183" t="s">
        <v>170</v>
      </c>
      <c r="F140" s="184" t="s">
        <v>166</v>
      </c>
      <c r="G140" s="185" t="s">
        <v>135</v>
      </c>
      <c r="H140" s="186">
        <v>6</v>
      </c>
      <c r="I140" s="187"/>
      <c r="J140" s="188"/>
      <c r="K140" s="189">
        <f>ROUND(P140*H140,2)</f>
        <v>0</v>
      </c>
      <c r="L140" s="184" t="s">
        <v>171</v>
      </c>
      <c r="M140" s="190"/>
      <c r="N140" s="191" t="s">
        <v>1</v>
      </c>
      <c r="O140" s="192" t="s">
        <v>42</v>
      </c>
      <c r="P140" s="193">
        <f>I140+J140</f>
        <v>0</v>
      </c>
      <c r="Q140" s="193">
        <f>ROUND(I140*H140,2)</f>
        <v>0</v>
      </c>
      <c r="R140" s="193">
        <f>ROUND(J140*H140,2)</f>
        <v>0</v>
      </c>
      <c r="S140" s="61"/>
      <c r="T140" s="194">
        <f>S140*H140</f>
        <v>0</v>
      </c>
      <c r="U140" s="194">
        <v>0</v>
      </c>
      <c r="V140" s="194">
        <f>U140*H140</f>
        <v>0</v>
      </c>
      <c r="W140" s="194">
        <v>0</v>
      </c>
      <c r="X140" s="194">
        <f>W140*H140</f>
        <v>0</v>
      </c>
      <c r="Y140" s="195" t="s">
        <v>1</v>
      </c>
      <c r="AR140" s="196" t="s">
        <v>157</v>
      </c>
      <c r="AT140" s="196" t="s">
        <v>132</v>
      </c>
      <c r="AU140" s="196" t="s">
        <v>86</v>
      </c>
      <c r="AY140" s="14" t="s">
        <v>131</v>
      </c>
      <c r="BE140" s="197">
        <f>IF(O140="základní",K140,0)</f>
        <v>0</v>
      </c>
      <c r="BF140" s="197">
        <f>IF(O140="snížená",K140,0)</f>
        <v>0</v>
      </c>
      <c r="BG140" s="197">
        <f>IF(O140="zákl. přenesená",K140,0)</f>
        <v>0</v>
      </c>
      <c r="BH140" s="197">
        <f>IF(O140="sníž. přenesená",K140,0)</f>
        <v>0</v>
      </c>
      <c r="BI140" s="197">
        <f>IF(O140="nulová",K140,0)</f>
        <v>0</v>
      </c>
      <c r="BJ140" s="14" t="s">
        <v>86</v>
      </c>
      <c r="BK140" s="197">
        <f>ROUND(P140*H140,2)</f>
        <v>0</v>
      </c>
      <c r="BL140" s="14" t="s">
        <v>157</v>
      </c>
      <c r="BM140" s="196" t="s">
        <v>172</v>
      </c>
    </row>
    <row r="141" spans="2:65" s="1" customFormat="1" ht="19.5">
      <c r="B141" s="30"/>
      <c r="C141" s="31"/>
      <c r="D141" s="198" t="s">
        <v>139</v>
      </c>
      <c r="E141" s="31"/>
      <c r="F141" s="199" t="s">
        <v>166</v>
      </c>
      <c r="G141" s="31"/>
      <c r="H141" s="31"/>
      <c r="I141" s="106"/>
      <c r="J141" s="106"/>
      <c r="K141" s="31"/>
      <c r="L141" s="31"/>
      <c r="M141" s="34"/>
      <c r="N141" s="200"/>
      <c r="O141" s="61"/>
      <c r="P141" s="61"/>
      <c r="Q141" s="61"/>
      <c r="R141" s="61"/>
      <c r="S141" s="61"/>
      <c r="T141" s="61"/>
      <c r="U141" s="61"/>
      <c r="V141" s="61"/>
      <c r="W141" s="61"/>
      <c r="X141" s="61"/>
      <c r="Y141" s="62"/>
      <c r="AT141" s="14" t="s">
        <v>139</v>
      </c>
      <c r="AU141" s="14" t="s">
        <v>86</v>
      </c>
    </row>
    <row r="142" spans="2:65" s="1" customFormat="1" ht="19.5">
      <c r="B142" s="30"/>
      <c r="C142" s="31"/>
      <c r="D142" s="198" t="s">
        <v>140</v>
      </c>
      <c r="E142" s="31"/>
      <c r="F142" s="201" t="s">
        <v>173</v>
      </c>
      <c r="G142" s="31"/>
      <c r="H142" s="31"/>
      <c r="I142" s="106"/>
      <c r="J142" s="106"/>
      <c r="K142" s="31"/>
      <c r="L142" s="31"/>
      <c r="M142" s="34"/>
      <c r="N142" s="200"/>
      <c r="O142" s="61"/>
      <c r="P142" s="61"/>
      <c r="Q142" s="61"/>
      <c r="R142" s="61"/>
      <c r="S142" s="61"/>
      <c r="T142" s="61"/>
      <c r="U142" s="61"/>
      <c r="V142" s="61"/>
      <c r="W142" s="61"/>
      <c r="X142" s="61"/>
      <c r="Y142" s="62"/>
      <c r="AT142" s="14" t="s">
        <v>140</v>
      </c>
      <c r="AU142" s="14" t="s">
        <v>86</v>
      </c>
    </row>
    <row r="143" spans="2:65" s="1" customFormat="1" ht="36" customHeight="1">
      <c r="B143" s="30"/>
      <c r="C143" s="182" t="s">
        <v>174</v>
      </c>
      <c r="D143" s="182" t="s">
        <v>132</v>
      </c>
      <c r="E143" s="183" t="s">
        <v>175</v>
      </c>
      <c r="F143" s="184" t="s">
        <v>166</v>
      </c>
      <c r="G143" s="185" t="s">
        <v>135</v>
      </c>
      <c r="H143" s="186">
        <v>12</v>
      </c>
      <c r="I143" s="187"/>
      <c r="J143" s="188"/>
      <c r="K143" s="189">
        <f>ROUND(P143*H143,2)</f>
        <v>0</v>
      </c>
      <c r="L143" s="184" t="s">
        <v>171</v>
      </c>
      <c r="M143" s="190"/>
      <c r="N143" s="191" t="s">
        <v>1</v>
      </c>
      <c r="O143" s="192" t="s">
        <v>42</v>
      </c>
      <c r="P143" s="193">
        <f>I143+J143</f>
        <v>0</v>
      </c>
      <c r="Q143" s="193">
        <f>ROUND(I143*H143,2)</f>
        <v>0</v>
      </c>
      <c r="R143" s="193">
        <f>ROUND(J143*H143,2)</f>
        <v>0</v>
      </c>
      <c r="S143" s="61"/>
      <c r="T143" s="194">
        <f>S143*H143</f>
        <v>0</v>
      </c>
      <c r="U143" s="194">
        <v>0</v>
      </c>
      <c r="V143" s="194">
        <f>U143*H143</f>
        <v>0</v>
      </c>
      <c r="W143" s="194">
        <v>0</v>
      </c>
      <c r="X143" s="194">
        <f>W143*H143</f>
        <v>0</v>
      </c>
      <c r="Y143" s="195" t="s">
        <v>1</v>
      </c>
      <c r="AR143" s="196" t="s">
        <v>157</v>
      </c>
      <c r="AT143" s="196" t="s">
        <v>132</v>
      </c>
      <c r="AU143" s="196" t="s">
        <v>86</v>
      </c>
      <c r="AY143" s="14" t="s">
        <v>131</v>
      </c>
      <c r="BE143" s="197">
        <f>IF(O143="základní",K143,0)</f>
        <v>0</v>
      </c>
      <c r="BF143" s="197">
        <f>IF(O143="snížená",K143,0)</f>
        <v>0</v>
      </c>
      <c r="BG143" s="197">
        <f>IF(O143="zákl. přenesená",K143,0)</f>
        <v>0</v>
      </c>
      <c r="BH143" s="197">
        <f>IF(O143="sníž. přenesená",K143,0)</f>
        <v>0</v>
      </c>
      <c r="BI143" s="197">
        <f>IF(O143="nulová",K143,0)</f>
        <v>0</v>
      </c>
      <c r="BJ143" s="14" t="s">
        <v>86</v>
      </c>
      <c r="BK143" s="197">
        <f>ROUND(P143*H143,2)</f>
        <v>0</v>
      </c>
      <c r="BL143" s="14" t="s">
        <v>157</v>
      </c>
      <c r="BM143" s="196" t="s">
        <v>176</v>
      </c>
    </row>
    <row r="144" spans="2:65" s="1" customFormat="1" ht="19.5">
      <c r="B144" s="30"/>
      <c r="C144" s="31"/>
      <c r="D144" s="198" t="s">
        <v>139</v>
      </c>
      <c r="E144" s="31"/>
      <c r="F144" s="199" t="s">
        <v>166</v>
      </c>
      <c r="G144" s="31"/>
      <c r="H144" s="31"/>
      <c r="I144" s="106"/>
      <c r="J144" s="106"/>
      <c r="K144" s="31"/>
      <c r="L144" s="31"/>
      <c r="M144" s="34"/>
      <c r="N144" s="200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2"/>
      <c r="AT144" s="14" t="s">
        <v>139</v>
      </c>
      <c r="AU144" s="14" t="s">
        <v>86</v>
      </c>
    </row>
    <row r="145" spans="2:65" s="1" customFormat="1" ht="19.5">
      <c r="B145" s="30"/>
      <c r="C145" s="31"/>
      <c r="D145" s="198" t="s">
        <v>140</v>
      </c>
      <c r="E145" s="31"/>
      <c r="F145" s="201" t="s">
        <v>177</v>
      </c>
      <c r="G145" s="31"/>
      <c r="H145" s="31"/>
      <c r="I145" s="106"/>
      <c r="J145" s="106"/>
      <c r="K145" s="31"/>
      <c r="L145" s="31"/>
      <c r="M145" s="34"/>
      <c r="N145" s="200"/>
      <c r="O145" s="61"/>
      <c r="P145" s="61"/>
      <c r="Q145" s="61"/>
      <c r="R145" s="61"/>
      <c r="S145" s="61"/>
      <c r="T145" s="61"/>
      <c r="U145" s="61"/>
      <c r="V145" s="61"/>
      <c r="W145" s="61"/>
      <c r="X145" s="61"/>
      <c r="Y145" s="62"/>
      <c r="AT145" s="14" t="s">
        <v>140</v>
      </c>
      <c r="AU145" s="14" t="s">
        <v>86</v>
      </c>
    </row>
    <row r="146" spans="2:65" s="1" customFormat="1" ht="36" customHeight="1">
      <c r="B146" s="30"/>
      <c r="C146" s="182" t="s">
        <v>178</v>
      </c>
      <c r="D146" s="182" t="s">
        <v>132</v>
      </c>
      <c r="E146" s="183" t="s">
        <v>179</v>
      </c>
      <c r="F146" s="184" t="s">
        <v>166</v>
      </c>
      <c r="G146" s="185" t="s">
        <v>135</v>
      </c>
      <c r="H146" s="186">
        <v>12</v>
      </c>
      <c r="I146" s="187"/>
      <c r="J146" s="188"/>
      <c r="K146" s="189">
        <f>ROUND(P146*H146,2)</f>
        <v>0</v>
      </c>
      <c r="L146" s="184" t="s">
        <v>171</v>
      </c>
      <c r="M146" s="190"/>
      <c r="N146" s="191" t="s">
        <v>1</v>
      </c>
      <c r="O146" s="192" t="s">
        <v>42</v>
      </c>
      <c r="P146" s="193">
        <f>I146+J146</f>
        <v>0</v>
      </c>
      <c r="Q146" s="193">
        <f>ROUND(I146*H146,2)</f>
        <v>0</v>
      </c>
      <c r="R146" s="193">
        <f>ROUND(J146*H146,2)</f>
        <v>0</v>
      </c>
      <c r="S146" s="61"/>
      <c r="T146" s="194">
        <f>S146*H146</f>
        <v>0</v>
      </c>
      <c r="U146" s="194">
        <v>0</v>
      </c>
      <c r="V146" s="194">
        <f>U146*H146</f>
        <v>0</v>
      </c>
      <c r="W146" s="194">
        <v>0</v>
      </c>
      <c r="X146" s="194">
        <f>W146*H146</f>
        <v>0</v>
      </c>
      <c r="Y146" s="195" t="s">
        <v>1</v>
      </c>
      <c r="AR146" s="196" t="s">
        <v>157</v>
      </c>
      <c r="AT146" s="196" t="s">
        <v>132</v>
      </c>
      <c r="AU146" s="196" t="s">
        <v>86</v>
      </c>
      <c r="AY146" s="14" t="s">
        <v>131</v>
      </c>
      <c r="BE146" s="197">
        <f>IF(O146="základní",K146,0)</f>
        <v>0</v>
      </c>
      <c r="BF146" s="197">
        <f>IF(O146="snížená",K146,0)</f>
        <v>0</v>
      </c>
      <c r="BG146" s="197">
        <f>IF(O146="zákl. přenesená",K146,0)</f>
        <v>0</v>
      </c>
      <c r="BH146" s="197">
        <f>IF(O146="sníž. přenesená",K146,0)</f>
        <v>0</v>
      </c>
      <c r="BI146" s="197">
        <f>IF(O146="nulová",K146,0)</f>
        <v>0</v>
      </c>
      <c r="BJ146" s="14" t="s">
        <v>86</v>
      </c>
      <c r="BK146" s="197">
        <f>ROUND(P146*H146,2)</f>
        <v>0</v>
      </c>
      <c r="BL146" s="14" t="s">
        <v>157</v>
      </c>
      <c r="BM146" s="196" t="s">
        <v>180</v>
      </c>
    </row>
    <row r="147" spans="2:65" s="1" customFormat="1" ht="19.5">
      <c r="B147" s="30"/>
      <c r="C147" s="31"/>
      <c r="D147" s="198" t="s">
        <v>139</v>
      </c>
      <c r="E147" s="31"/>
      <c r="F147" s="199" t="s">
        <v>166</v>
      </c>
      <c r="G147" s="31"/>
      <c r="H147" s="31"/>
      <c r="I147" s="106"/>
      <c r="J147" s="106"/>
      <c r="K147" s="31"/>
      <c r="L147" s="31"/>
      <c r="M147" s="34"/>
      <c r="N147" s="200"/>
      <c r="O147" s="61"/>
      <c r="P147" s="61"/>
      <c r="Q147" s="61"/>
      <c r="R147" s="61"/>
      <c r="S147" s="61"/>
      <c r="T147" s="61"/>
      <c r="U147" s="61"/>
      <c r="V147" s="61"/>
      <c r="W147" s="61"/>
      <c r="X147" s="61"/>
      <c r="Y147" s="62"/>
      <c r="AT147" s="14" t="s">
        <v>139</v>
      </c>
      <c r="AU147" s="14" t="s">
        <v>86</v>
      </c>
    </row>
    <row r="148" spans="2:65" s="1" customFormat="1" ht="19.5">
      <c r="B148" s="30"/>
      <c r="C148" s="31"/>
      <c r="D148" s="198" t="s">
        <v>140</v>
      </c>
      <c r="E148" s="31"/>
      <c r="F148" s="201" t="s">
        <v>181</v>
      </c>
      <c r="G148" s="31"/>
      <c r="H148" s="31"/>
      <c r="I148" s="106"/>
      <c r="J148" s="106"/>
      <c r="K148" s="31"/>
      <c r="L148" s="31"/>
      <c r="M148" s="34"/>
      <c r="N148" s="200"/>
      <c r="O148" s="61"/>
      <c r="P148" s="61"/>
      <c r="Q148" s="61"/>
      <c r="R148" s="61"/>
      <c r="S148" s="61"/>
      <c r="T148" s="61"/>
      <c r="U148" s="61"/>
      <c r="V148" s="61"/>
      <c r="W148" s="61"/>
      <c r="X148" s="61"/>
      <c r="Y148" s="62"/>
      <c r="AT148" s="14" t="s">
        <v>140</v>
      </c>
      <c r="AU148" s="14" t="s">
        <v>86</v>
      </c>
    </row>
    <row r="149" spans="2:65" s="1" customFormat="1" ht="24" customHeight="1">
      <c r="B149" s="30"/>
      <c r="C149" s="182" t="s">
        <v>182</v>
      </c>
      <c r="D149" s="182" t="s">
        <v>132</v>
      </c>
      <c r="E149" s="183" t="s">
        <v>183</v>
      </c>
      <c r="F149" s="184" t="s">
        <v>184</v>
      </c>
      <c r="G149" s="185" t="s">
        <v>135</v>
      </c>
      <c r="H149" s="186">
        <v>18</v>
      </c>
      <c r="I149" s="187"/>
      <c r="J149" s="188"/>
      <c r="K149" s="189">
        <f>ROUND(P149*H149,2)</f>
        <v>0</v>
      </c>
      <c r="L149" s="184" t="s">
        <v>136</v>
      </c>
      <c r="M149" s="190"/>
      <c r="N149" s="191" t="s">
        <v>1</v>
      </c>
      <c r="O149" s="192" t="s">
        <v>42</v>
      </c>
      <c r="P149" s="193">
        <f>I149+J149</f>
        <v>0</v>
      </c>
      <c r="Q149" s="193">
        <f>ROUND(I149*H149,2)</f>
        <v>0</v>
      </c>
      <c r="R149" s="193">
        <f>ROUND(J149*H149,2)</f>
        <v>0</v>
      </c>
      <c r="S149" s="61"/>
      <c r="T149" s="194">
        <f>S149*H149</f>
        <v>0</v>
      </c>
      <c r="U149" s="194">
        <v>0</v>
      </c>
      <c r="V149" s="194">
        <f>U149*H149</f>
        <v>0</v>
      </c>
      <c r="W149" s="194">
        <v>0</v>
      </c>
      <c r="X149" s="194">
        <f>W149*H149</f>
        <v>0</v>
      </c>
      <c r="Y149" s="195" t="s">
        <v>1</v>
      </c>
      <c r="AR149" s="196" t="s">
        <v>137</v>
      </c>
      <c r="AT149" s="196" t="s">
        <v>132</v>
      </c>
      <c r="AU149" s="196" t="s">
        <v>86</v>
      </c>
      <c r="AY149" s="14" t="s">
        <v>131</v>
      </c>
      <c r="BE149" s="197">
        <f>IF(O149="základní",K149,0)</f>
        <v>0</v>
      </c>
      <c r="BF149" s="197">
        <f>IF(O149="snížená",K149,0)</f>
        <v>0</v>
      </c>
      <c r="BG149" s="197">
        <f>IF(O149="zákl. přenesená",K149,0)</f>
        <v>0</v>
      </c>
      <c r="BH149" s="197">
        <f>IF(O149="sníž. přenesená",K149,0)</f>
        <v>0</v>
      </c>
      <c r="BI149" s="197">
        <f>IF(O149="nulová",K149,0)</f>
        <v>0</v>
      </c>
      <c r="BJ149" s="14" t="s">
        <v>86</v>
      </c>
      <c r="BK149" s="197">
        <f>ROUND(P149*H149,2)</f>
        <v>0</v>
      </c>
      <c r="BL149" s="14" t="s">
        <v>137</v>
      </c>
      <c r="BM149" s="196" t="s">
        <v>185</v>
      </c>
    </row>
    <row r="150" spans="2:65" s="1" customFormat="1" ht="11.25">
      <c r="B150" s="30"/>
      <c r="C150" s="31"/>
      <c r="D150" s="198" t="s">
        <v>139</v>
      </c>
      <c r="E150" s="31"/>
      <c r="F150" s="199" t="s">
        <v>184</v>
      </c>
      <c r="G150" s="31"/>
      <c r="H150" s="31"/>
      <c r="I150" s="106"/>
      <c r="J150" s="106"/>
      <c r="K150" s="31"/>
      <c r="L150" s="31"/>
      <c r="M150" s="34"/>
      <c r="N150" s="200"/>
      <c r="O150" s="61"/>
      <c r="P150" s="61"/>
      <c r="Q150" s="61"/>
      <c r="R150" s="61"/>
      <c r="S150" s="61"/>
      <c r="T150" s="61"/>
      <c r="U150" s="61"/>
      <c r="V150" s="61"/>
      <c r="W150" s="61"/>
      <c r="X150" s="61"/>
      <c r="Y150" s="62"/>
      <c r="AT150" s="14" t="s">
        <v>139</v>
      </c>
      <c r="AU150" s="14" t="s">
        <v>86</v>
      </c>
    </row>
    <row r="151" spans="2:65" s="1" customFormat="1" ht="19.5">
      <c r="B151" s="30"/>
      <c r="C151" s="31"/>
      <c r="D151" s="198" t="s">
        <v>140</v>
      </c>
      <c r="E151" s="31"/>
      <c r="F151" s="201" t="s">
        <v>186</v>
      </c>
      <c r="G151" s="31"/>
      <c r="H151" s="31"/>
      <c r="I151" s="106"/>
      <c r="J151" s="106"/>
      <c r="K151" s="31"/>
      <c r="L151" s="31"/>
      <c r="M151" s="34"/>
      <c r="N151" s="200"/>
      <c r="O151" s="61"/>
      <c r="P151" s="61"/>
      <c r="Q151" s="61"/>
      <c r="R151" s="61"/>
      <c r="S151" s="61"/>
      <c r="T151" s="61"/>
      <c r="U151" s="61"/>
      <c r="V151" s="61"/>
      <c r="W151" s="61"/>
      <c r="X151" s="61"/>
      <c r="Y151" s="62"/>
      <c r="AT151" s="14" t="s">
        <v>140</v>
      </c>
      <c r="AU151" s="14" t="s">
        <v>86</v>
      </c>
    </row>
    <row r="152" spans="2:65" s="10" customFormat="1" ht="25.9" customHeight="1">
      <c r="B152" s="167"/>
      <c r="C152" s="168"/>
      <c r="D152" s="169" t="s">
        <v>78</v>
      </c>
      <c r="E152" s="170" t="s">
        <v>89</v>
      </c>
      <c r="F152" s="170" t="s">
        <v>187</v>
      </c>
      <c r="G152" s="168"/>
      <c r="H152" s="168"/>
      <c r="I152" s="171"/>
      <c r="J152" s="171"/>
      <c r="K152" s="172">
        <f>BK152</f>
        <v>0</v>
      </c>
      <c r="L152" s="168"/>
      <c r="M152" s="173"/>
      <c r="N152" s="174"/>
      <c r="O152" s="175"/>
      <c r="P152" s="175"/>
      <c r="Q152" s="176">
        <f>SUM(Q153:Q181)</f>
        <v>0</v>
      </c>
      <c r="R152" s="176">
        <f>SUM(R153:R181)</f>
        <v>0</v>
      </c>
      <c r="S152" s="175"/>
      <c r="T152" s="177">
        <f>SUM(T153:T181)</f>
        <v>0</v>
      </c>
      <c r="U152" s="175"/>
      <c r="V152" s="177">
        <f>SUM(V153:V181)</f>
        <v>0</v>
      </c>
      <c r="W152" s="175"/>
      <c r="X152" s="177">
        <f>SUM(X153:X181)</f>
        <v>0</v>
      </c>
      <c r="Y152" s="178"/>
      <c r="AR152" s="179" t="s">
        <v>86</v>
      </c>
      <c r="AT152" s="180" t="s">
        <v>78</v>
      </c>
      <c r="AU152" s="180" t="s">
        <v>79</v>
      </c>
      <c r="AY152" s="179" t="s">
        <v>131</v>
      </c>
      <c r="BK152" s="181">
        <f>SUM(BK153:BK181)</f>
        <v>0</v>
      </c>
    </row>
    <row r="153" spans="2:65" s="1" customFormat="1" ht="36" customHeight="1">
      <c r="B153" s="30"/>
      <c r="C153" s="202" t="s">
        <v>188</v>
      </c>
      <c r="D153" s="202" t="s">
        <v>189</v>
      </c>
      <c r="E153" s="203" t="s">
        <v>190</v>
      </c>
      <c r="F153" s="204" t="s">
        <v>191</v>
      </c>
      <c r="G153" s="205" t="s">
        <v>149</v>
      </c>
      <c r="H153" s="206">
        <v>2</v>
      </c>
      <c r="I153" s="207"/>
      <c r="J153" s="207"/>
      <c r="K153" s="208">
        <f>ROUND(P153*H153,2)</f>
        <v>0</v>
      </c>
      <c r="L153" s="204" t="s">
        <v>136</v>
      </c>
      <c r="M153" s="34"/>
      <c r="N153" s="209" t="s">
        <v>1</v>
      </c>
      <c r="O153" s="192" t="s">
        <v>42</v>
      </c>
      <c r="P153" s="193">
        <f>I153+J153</f>
        <v>0</v>
      </c>
      <c r="Q153" s="193">
        <f>ROUND(I153*H153,2)</f>
        <v>0</v>
      </c>
      <c r="R153" s="193">
        <f>ROUND(J153*H153,2)</f>
        <v>0</v>
      </c>
      <c r="S153" s="61"/>
      <c r="T153" s="194">
        <f>S153*H153</f>
        <v>0</v>
      </c>
      <c r="U153" s="194">
        <v>0</v>
      </c>
      <c r="V153" s="194">
        <f>U153*H153</f>
        <v>0</v>
      </c>
      <c r="W153" s="194">
        <v>0</v>
      </c>
      <c r="X153" s="194">
        <f>W153*H153</f>
        <v>0</v>
      </c>
      <c r="Y153" s="195" t="s">
        <v>1</v>
      </c>
      <c r="AR153" s="196" t="s">
        <v>157</v>
      </c>
      <c r="AT153" s="196" t="s">
        <v>189</v>
      </c>
      <c r="AU153" s="196" t="s">
        <v>86</v>
      </c>
      <c r="AY153" s="14" t="s">
        <v>131</v>
      </c>
      <c r="BE153" s="197">
        <f>IF(O153="základní",K153,0)</f>
        <v>0</v>
      </c>
      <c r="BF153" s="197">
        <f>IF(O153="snížená",K153,0)</f>
        <v>0</v>
      </c>
      <c r="BG153" s="197">
        <f>IF(O153="zákl. přenesená",K153,0)</f>
        <v>0</v>
      </c>
      <c r="BH153" s="197">
        <f>IF(O153="sníž. přenesená",K153,0)</f>
        <v>0</v>
      </c>
      <c r="BI153" s="197">
        <f>IF(O153="nulová",K153,0)</f>
        <v>0</v>
      </c>
      <c r="BJ153" s="14" t="s">
        <v>86</v>
      </c>
      <c r="BK153" s="197">
        <f>ROUND(P153*H153,2)</f>
        <v>0</v>
      </c>
      <c r="BL153" s="14" t="s">
        <v>157</v>
      </c>
      <c r="BM153" s="196" t="s">
        <v>192</v>
      </c>
    </row>
    <row r="154" spans="2:65" s="1" customFormat="1" ht="29.25">
      <c r="B154" s="30"/>
      <c r="C154" s="31"/>
      <c r="D154" s="198" t="s">
        <v>139</v>
      </c>
      <c r="E154" s="31"/>
      <c r="F154" s="199" t="s">
        <v>193</v>
      </c>
      <c r="G154" s="31"/>
      <c r="H154" s="31"/>
      <c r="I154" s="106"/>
      <c r="J154" s="106"/>
      <c r="K154" s="31"/>
      <c r="L154" s="31"/>
      <c r="M154" s="34"/>
      <c r="N154" s="200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2"/>
      <c r="AT154" s="14" t="s">
        <v>139</v>
      </c>
      <c r="AU154" s="14" t="s">
        <v>86</v>
      </c>
    </row>
    <row r="155" spans="2:65" s="1" customFormat="1" ht="24" customHeight="1">
      <c r="B155" s="30"/>
      <c r="C155" s="202" t="s">
        <v>194</v>
      </c>
      <c r="D155" s="202" t="s">
        <v>189</v>
      </c>
      <c r="E155" s="203" t="s">
        <v>195</v>
      </c>
      <c r="F155" s="204" t="s">
        <v>196</v>
      </c>
      <c r="G155" s="205" t="s">
        <v>135</v>
      </c>
      <c r="H155" s="206">
        <v>60</v>
      </c>
      <c r="I155" s="207"/>
      <c r="J155" s="207"/>
      <c r="K155" s="208">
        <f>ROUND(P155*H155,2)</f>
        <v>0</v>
      </c>
      <c r="L155" s="204" t="s">
        <v>136</v>
      </c>
      <c r="M155" s="34"/>
      <c r="N155" s="209" t="s">
        <v>1</v>
      </c>
      <c r="O155" s="192" t="s">
        <v>42</v>
      </c>
      <c r="P155" s="193">
        <f>I155+J155</f>
        <v>0</v>
      </c>
      <c r="Q155" s="193">
        <f>ROUND(I155*H155,2)</f>
        <v>0</v>
      </c>
      <c r="R155" s="193">
        <f>ROUND(J155*H155,2)</f>
        <v>0</v>
      </c>
      <c r="S155" s="61"/>
      <c r="T155" s="194">
        <f>S155*H155</f>
        <v>0</v>
      </c>
      <c r="U155" s="194">
        <v>0</v>
      </c>
      <c r="V155" s="194">
        <f>U155*H155</f>
        <v>0</v>
      </c>
      <c r="W155" s="194">
        <v>0</v>
      </c>
      <c r="X155" s="194">
        <f>W155*H155</f>
        <v>0</v>
      </c>
      <c r="Y155" s="195" t="s">
        <v>1</v>
      </c>
      <c r="AR155" s="196" t="s">
        <v>197</v>
      </c>
      <c r="AT155" s="196" t="s">
        <v>189</v>
      </c>
      <c r="AU155" s="196" t="s">
        <v>86</v>
      </c>
      <c r="AY155" s="14" t="s">
        <v>131</v>
      </c>
      <c r="BE155" s="197">
        <f>IF(O155="základní",K155,0)</f>
        <v>0</v>
      </c>
      <c r="BF155" s="197">
        <f>IF(O155="snížená",K155,0)</f>
        <v>0</v>
      </c>
      <c r="BG155" s="197">
        <f>IF(O155="zákl. přenesená",K155,0)</f>
        <v>0</v>
      </c>
      <c r="BH155" s="197">
        <f>IF(O155="sníž. přenesená",K155,0)</f>
        <v>0</v>
      </c>
      <c r="BI155" s="197">
        <f>IF(O155="nulová",K155,0)</f>
        <v>0</v>
      </c>
      <c r="BJ155" s="14" t="s">
        <v>86</v>
      </c>
      <c r="BK155" s="197">
        <f>ROUND(P155*H155,2)</f>
        <v>0</v>
      </c>
      <c r="BL155" s="14" t="s">
        <v>197</v>
      </c>
      <c r="BM155" s="196" t="s">
        <v>198</v>
      </c>
    </row>
    <row r="156" spans="2:65" s="1" customFormat="1" ht="19.5">
      <c r="B156" s="30"/>
      <c r="C156" s="31"/>
      <c r="D156" s="198" t="s">
        <v>139</v>
      </c>
      <c r="E156" s="31"/>
      <c r="F156" s="199" t="s">
        <v>196</v>
      </c>
      <c r="G156" s="31"/>
      <c r="H156" s="31"/>
      <c r="I156" s="106"/>
      <c r="J156" s="106"/>
      <c r="K156" s="31"/>
      <c r="L156" s="31"/>
      <c r="M156" s="34"/>
      <c r="N156" s="200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2"/>
      <c r="AT156" s="14" t="s">
        <v>139</v>
      </c>
      <c r="AU156" s="14" t="s">
        <v>86</v>
      </c>
    </row>
    <row r="157" spans="2:65" s="1" customFormat="1" ht="24" customHeight="1">
      <c r="B157" s="30"/>
      <c r="C157" s="202" t="s">
        <v>199</v>
      </c>
      <c r="D157" s="202" t="s">
        <v>189</v>
      </c>
      <c r="E157" s="203" t="s">
        <v>200</v>
      </c>
      <c r="F157" s="204" t="s">
        <v>201</v>
      </c>
      <c r="G157" s="205" t="s">
        <v>135</v>
      </c>
      <c r="H157" s="206">
        <v>36</v>
      </c>
      <c r="I157" s="207"/>
      <c r="J157" s="207"/>
      <c r="K157" s="208">
        <f>ROUND(P157*H157,2)</f>
        <v>0</v>
      </c>
      <c r="L157" s="204" t="s">
        <v>136</v>
      </c>
      <c r="M157" s="34"/>
      <c r="N157" s="209" t="s">
        <v>1</v>
      </c>
      <c r="O157" s="192" t="s">
        <v>42</v>
      </c>
      <c r="P157" s="193">
        <f>I157+J157</f>
        <v>0</v>
      </c>
      <c r="Q157" s="193">
        <f>ROUND(I157*H157,2)</f>
        <v>0</v>
      </c>
      <c r="R157" s="193">
        <f>ROUND(J157*H157,2)</f>
        <v>0</v>
      </c>
      <c r="S157" s="61"/>
      <c r="T157" s="194">
        <f>S157*H157</f>
        <v>0</v>
      </c>
      <c r="U157" s="194">
        <v>0</v>
      </c>
      <c r="V157" s="194">
        <f>U157*H157</f>
        <v>0</v>
      </c>
      <c r="W157" s="194">
        <v>0</v>
      </c>
      <c r="X157" s="194">
        <f>W157*H157</f>
        <v>0</v>
      </c>
      <c r="Y157" s="195" t="s">
        <v>1</v>
      </c>
      <c r="AR157" s="196" t="s">
        <v>197</v>
      </c>
      <c r="AT157" s="196" t="s">
        <v>189</v>
      </c>
      <c r="AU157" s="196" t="s">
        <v>86</v>
      </c>
      <c r="AY157" s="14" t="s">
        <v>131</v>
      </c>
      <c r="BE157" s="197">
        <f>IF(O157="základní",K157,0)</f>
        <v>0</v>
      </c>
      <c r="BF157" s="197">
        <f>IF(O157="snížená",K157,0)</f>
        <v>0</v>
      </c>
      <c r="BG157" s="197">
        <f>IF(O157="zákl. přenesená",K157,0)</f>
        <v>0</v>
      </c>
      <c r="BH157" s="197">
        <f>IF(O157="sníž. přenesená",K157,0)</f>
        <v>0</v>
      </c>
      <c r="BI157" s="197">
        <f>IF(O157="nulová",K157,0)</f>
        <v>0</v>
      </c>
      <c r="BJ157" s="14" t="s">
        <v>86</v>
      </c>
      <c r="BK157" s="197">
        <f>ROUND(P157*H157,2)</f>
        <v>0</v>
      </c>
      <c r="BL157" s="14" t="s">
        <v>197</v>
      </c>
      <c r="BM157" s="196" t="s">
        <v>202</v>
      </c>
    </row>
    <row r="158" spans="2:65" s="1" customFormat="1" ht="29.25">
      <c r="B158" s="30"/>
      <c r="C158" s="31"/>
      <c r="D158" s="198" t="s">
        <v>139</v>
      </c>
      <c r="E158" s="31"/>
      <c r="F158" s="199" t="s">
        <v>203</v>
      </c>
      <c r="G158" s="31"/>
      <c r="H158" s="31"/>
      <c r="I158" s="106"/>
      <c r="J158" s="106"/>
      <c r="K158" s="31"/>
      <c r="L158" s="31"/>
      <c r="M158" s="34"/>
      <c r="N158" s="200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2"/>
      <c r="AT158" s="14" t="s">
        <v>139</v>
      </c>
      <c r="AU158" s="14" t="s">
        <v>86</v>
      </c>
    </row>
    <row r="159" spans="2:65" s="1" customFormat="1" ht="24" customHeight="1">
      <c r="B159" s="30"/>
      <c r="C159" s="202" t="s">
        <v>204</v>
      </c>
      <c r="D159" s="202" t="s">
        <v>189</v>
      </c>
      <c r="E159" s="203" t="s">
        <v>205</v>
      </c>
      <c r="F159" s="204" t="s">
        <v>206</v>
      </c>
      <c r="G159" s="205" t="s">
        <v>149</v>
      </c>
      <c r="H159" s="206">
        <v>23</v>
      </c>
      <c r="I159" s="207"/>
      <c r="J159" s="207"/>
      <c r="K159" s="208">
        <f>ROUND(P159*H159,2)</f>
        <v>0</v>
      </c>
      <c r="L159" s="204" t="s">
        <v>1</v>
      </c>
      <c r="M159" s="34"/>
      <c r="N159" s="209" t="s">
        <v>1</v>
      </c>
      <c r="O159" s="192" t="s">
        <v>42</v>
      </c>
      <c r="P159" s="193">
        <f>I159+J159</f>
        <v>0</v>
      </c>
      <c r="Q159" s="193">
        <f>ROUND(I159*H159,2)</f>
        <v>0</v>
      </c>
      <c r="R159" s="193">
        <f>ROUND(J159*H159,2)</f>
        <v>0</v>
      </c>
      <c r="S159" s="61"/>
      <c r="T159" s="194">
        <f>S159*H159</f>
        <v>0</v>
      </c>
      <c r="U159" s="194">
        <v>0</v>
      </c>
      <c r="V159" s="194">
        <f>U159*H159</f>
        <v>0</v>
      </c>
      <c r="W159" s="194">
        <v>0</v>
      </c>
      <c r="X159" s="194">
        <f>W159*H159</f>
        <v>0</v>
      </c>
      <c r="Y159" s="195" t="s">
        <v>1</v>
      </c>
      <c r="AR159" s="196" t="s">
        <v>197</v>
      </c>
      <c r="AT159" s="196" t="s">
        <v>189</v>
      </c>
      <c r="AU159" s="196" t="s">
        <v>86</v>
      </c>
      <c r="AY159" s="14" t="s">
        <v>131</v>
      </c>
      <c r="BE159" s="197">
        <f>IF(O159="základní",K159,0)</f>
        <v>0</v>
      </c>
      <c r="BF159" s="197">
        <f>IF(O159="snížená",K159,0)</f>
        <v>0</v>
      </c>
      <c r="BG159" s="197">
        <f>IF(O159="zákl. přenesená",K159,0)</f>
        <v>0</v>
      </c>
      <c r="BH159" s="197">
        <f>IF(O159="sníž. přenesená",K159,0)</f>
        <v>0</v>
      </c>
      <c r="BI159" s="197">
        <f>IF(O159="nulová",K159,0)</f>
        <v>0</v>
      </c>
      <c r="BJ159" s="14" t="s">
        <v>86</v>
      </c>
      <c r="BK159" s="197">
        <f>ROUND(P159*H159,2)</f>
        <v>0</v>
      </c>
      <c r="BL159" s="14" t="s">
        <v>197</v>
      </c>
      <c r="BM159" s="196" t="s">
        <v>207</v>
      </c>
    </row>
    <row r="160" spans="2:65" s="1" customFormat="1" ht="11.25">
      <c r="B160" s="30"/>
      <c r="C160" s="31"/>
      <c r="D160" s="198" t="s">
        <v>139</v>
      </c>
      <c r="E160" s="31"/>
      <c r="F160" s="199" t="s">
        <v>206</v>
      </c>
      <c r="G160" s="31"/>
      <c r="H160" s="31"/>
      <c r="I160" s="106"/>
      <c r="J160" s="106"/>
      <c r="K160" s="31"/>
      <c r="L160" s="31"/>
      <c r="M160" s="34"/>
      <c r="N160" s="200"/>
      <c r="O160" s="61"/>
      <c r="P160" s="61"/>
      <c r="Q160" s="61"/>
      <c r="R160" s="61"/>
      <c r="S160" s="61"/>
      <c r="T160" s="61"/>
      <c r="U160" s="61"/>
      <c r="V160" s="61"/>
      <c r="W160" s="61"/>
      <c r="X160" s="61"/>
      <c r="Y160" s="62"/>
      <c r="AT160" s="14" t="s">
        <v>139</v>
      </c>
      <c r="AU160" s="14" t="s">
        <v>86</v>
      </c>
    </row>
    <row r="161" spans="2:65" s="1" customFormat="1" ht="29.25">
      <c r="B161" s="30"/>
      <c r="C161" s="31"/>
      <c r="D161" s="198" t="s">
        <v>140</v>
      </c>
      <c r="E161" s="31"/>
      <c r="F161" s="201" t="s">
        <v>208</v>
      </c>
      <c r="G161" s="31"/>
      <c r="H161" s="31"/>
      <c r="I161" s="106"/>
      <c r="J161" s="106"/>
      <c r="K161" s="31"/>
      <c r="L161" s="31"/>
      <c r="M161" s="34"/>
      <c r="N161" s="200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62"/>
      <c r="AT161" s="14" t="s">
        <v>140</v>
      </c>
      <c r="AU161" s="14" t="s">
        <v>86</v>
      </c>
    </row>
    <row r="162" spans="2:65" s="1" customFormat="1" ht="48" customHeight="1">
      <c r="B162" s="30"/>
      <c r="C162" s="202" t="s">
        <v>15</v>
      </c>
      <c r="D162" s="202" t="s">
        <v>189</v>
      </c>
      <c r="E162" s="203" t="s">
        <v>209</v>
      </c>
      <c r="F162" s="204" t="s">
        <v>210</v>
      </c>
      <c r="G162" s="205" t="s">
        <v>135</v>
      </c>
      <c r="H162" s="206">
        <v>2</v>
      </c>
      <c r="I162" s="207"/>
      <c r="J162" s="207"/>
      <c r="K162" s="208">
        <f>ROUND(P162*H162,2)</f>
        <v>0</v>
      </c>
      <c r="L162" s="204" t="s">
        <v>136</v>
      </c>
      <c r="M162" s="34"/>
      <c r="N162" s="209" t="s">
        <v>1</v>
      </c>
      <c r="O162" s="192" t="s">
        <v>42</v>
      </c>
      <c r="P162" s="193">
        <f>I162+J162</f>
        <v>0</v>
      </c>
      <c r="Q162" s="193">
        <f>ROUND(I162*H162,2)</f>
        <v>0</v>
      </c>
      <c r="R162" s="193">
        <f>ROUND(J162*H162,2)</f>
        <v>0</v>
      </c>
      <c r="S162" s="61"/>
      <c r="T162" s="194">
        <f>S162*H162</f>
        <v>0</v>
      </c>
      <c r="U162" s="194">
        <v>0</v>
      </c>
      <c r="V162" s="194">
        <f>U162*H162</f>
        <v>0</v>
      </c>
      <c r="W162" s="194">
        <v>0</v>
      </c>
      <c r="X162" s="194">
        <f>W162*H162</f>
        <v>0</v>
      </c>
      <c r="Y162" s="195" t="s">
        <v>1</v>
      </c>
      <c r="AR162" s="196" t="s">
        <v>154</v>
      </c>
      <c r="AT162" s="196" t="s">
        <v>189</v>
      </c>
      <c r="AU162" s="196" t="s">
        <v>86</v>
      </c>
      <c r="AY162" s="14" t="s">
        <v>131</v>
      </c>
      <c r="BE162" s="197">
        <f>IF(O162="základní",K162,0)</f>
        <v>0</v>
      </c>
      <c r="BF162" s="197">
        <f>IF(O162="snížená",K162,0)</f>
        <v>0</v>
      </c>
      <c r="BG162" s="197">
        <f>IF(O162="zákl. přenesená",K162,0)</f>
        <v>0</v>
      </c>
      <c r="BH162" s="197">
        <f>IF(O162="sníž. přenesená",K162,0)</f>
        <v>0</v>
      </c>
      <c r="BI162" s="197">
        <f>IF(O162="nulová",K162,0)</f>
        <v>0</v>
      </c>
      <c r="BJ162" s="14" t="s">
        <v>86</v>
      </c>
      <c r="BK162" s="197">
        <f>ROUND(P162*H162,2)</f>
        <v>0</v>
      </c>
      <c r="BL162" s="14" t="s">
        <v>154</v>
      </c>
      <c r="BM162" s="196" t="s">
        <v>211</v>
      </c>
    </row>
    <row r="163" spans="2:65" s="1" customFormat="1" ht="48.75">
      <c r="B163" s="30"/>
      <c r="C163" s="31"/>
      <c r="D163" s="198" t="s">
        <v>139</v>
      </c>
      <c r="E163" s="31"/>
      <c r="F163" s="199" t="s">
        <v>212</v>
      </c>
      <c r="G163" s="31"/>
      <c r="H163" s="31"/>
      <c r="I163" s="106"/>
      <c r="J163" s="106"/>
      <c r="K163" s="31"/>
      <c r="L163" s="31"/>
      <c r="M163" s="34"/>
      <c r="N163" s="200"/>
      <c r="O163" s="61"/>
      <c r="P163" s="61"/>
      <c r="Q163" s="61"/>
      <c r="R163" s="61"/>
      <c r="S163" s="61"/>
      <c r="T163" s="61"/>
      <c r="U163" s="61"/>
      <c r="V163" s="61"/>
      <c r="W163" s="61"/>
      <c r="X163" s="61"/>
      <c r="Y163" s="62"/>
      <c r="AT163" s="14" t="s">
        <v>139</v>
      </c>
      <c r="AU163" s="14" t="s">
        <v>86</v>
      </c>
    </row>
    <row r="164" spans="2:65" s="1" customFormat="1" ht="29.25">
      <c r="B164" s="30"/>
      <c r="C164" s="31"/>
      <c r="D164" s="198" t="s">
        <v>140</v>
      </c>
      <c r="E164" s="31"/>
      <c r="F164" s="201" t="s">
        <v>213</v>
      </c>
      <c r="G164" s="31"/>
      <c r="H164" s="31"/>
      <c r="I164" s="106"/>
      <c r="J164" s="106"/>
      <c r="K164" s="31"/>
      <c r="L164" s="31"/>
      <c r="M164" s="34"/>
      <c r="N164" s="200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2"/>
      <c r="AT164" s="14" t="s">
        <v>140</v>
      </c>
      <c r="AU164" s="14" t="s">
        <v>86</v>
      </c>
    </row>
    <row r="165" spans="2:65" s="1" customFormat="1" ht="24" customHeight="1">
      <c r="B165" s="30"/>
      <c r="C165" s="202" t="s">
        <v>214</v>
      </c>
      <c r="D165" s="202" t="s">
        <v>189</v>
      </c>
      <c r="E165" s="203" t="s">
        <v>215</v>
      </c>
      <c r="F165" s="204" t="s">
        <v>216</v>
      </c>
      <c r="G165" s="205" t="s">
        <v>135</v>
      </c>
      <c r="H165" s="206">
        <v>2</v>
      </c>
      <c r="I165" s="207"/>
      <c r="J165" s="207"/>
      <c r="K165" s="208">
        <f>ROUND(P165*H165,2)</f>
        <v>0</v>
      </c>
      <c r="L165" s="204" t="s">
        <v>171</v>
      </c>
      <c r="M165" s="34"/>
      <c r="N165" s="209" t="s">
        <v>1</v>
      </c>
      <c r="O165" s="192" t="s">
        <v>42</v>
      </c>
      <c r="P165" s="193">
        <f>I165+J165</f>
        <v>0</v>
      </c>
      <c r="Q165" s="193">
        <f>ROUND(I165*H165,2)</f>
        <v>0</v>
      </c>
      <c r="R165" s="193">
        <f>ROUND(J165*H165,2)</f>
        <v>0</v>
      </c>
      <c r="S165" s="61"/>
      <c r="T165" s="194">
        <f>S165*H165</f>
        <v>0</v>
      </c>
      <c r="U165" s="194">
        <v>0</v>
      </c>
      <c r="V165" s="194">
        <f>U165*H165</f>
        <v>0</v>
      </c>
      <c r="W165" s="194">
        <v>0</v>
      </c>
      <c r="X165" s="194">
        <f>W165*H165</f>
        <v>0</v>
      </c>
      <c r="Y165" s="195" t="s">
        <v>1</v>
      </c>
      <c r="AR165" s="196" t="s">
        <v>197</v>
      </c>
      <c r="AT165" s="196" t="s">
        <v>189</v>
      </c>
      <c r="AU165" s="196" t="s">
        <v>86</v>
      </c>
      <c r="AY165" s="14" t="s">
        <v>131</v>
      </c>
      <c r="BE165" s="197">
        <f>IF(O165="základní",K165,0)</f>
        <v>0</v>
      </c>
      <c r="BF165" s="197">
        <f>IF(O165="snížená",K165,0)</f>
        <v>0</v>
      </c>
      <c r="BG165" s="197">
        <f>IF(O165="zákl. přenesená",K165,0)</f>
        <v>0</v>
      </c>
      <c r="BH165" s="197">
        <f>IF(O165="sníž. přenesená",K165,0)</f>
        <v>0</v>
      </c>
      <c r="BI165" s="197">
        <f>IF(O165="nulová",K165,0)</f>
        <v>0</v>
      </c>
      <c r="BJ165" s="14" t="s">
        <v>86</v>
      </c>
      <c r="BK165" s="197">
        <f>ROUND(P165*H165,2)</f>
        <v>0</v>
      </c>
      <c r="BL165" s="14" t="s">
        <v>197</v>
      </c>
      <c r="BM165" s="196" t="s">
        <v>217</v>
      </c>
    </row>
    <row r="166" spans="2:65" s="1" customFormat="1" ht="29.25">
      <c r="B166" s="30"/>
      <c r="C166" s="31"/>
      <c r="D166" s="198" t="s">
        <v>139</v>
      </c>
      <c r="E166" s="31"/>
      <c r="F166" s="199" t="s">
        <v>218</v>
      </c>
      <c r="G166" s="31"/>
      <c r="H166" s="31"/>
      <c r="I166" s="106"/>
      <c r="J166" s="106"/>
      <c r="K166" s="31"/>
      <c r="L166" s="31"/>
      <c r="M166" s="34"/>
      <c r="N166" s="200"/>
      <c r="O166" s="61"/>
      <c r="P166" s="61"/>
      <c r="Q166" s="61"/>
      <c r="R166" s="61"/>
      <c r="S166" s="61"/>
      <c r="T166" s="61"/>
      <c r="U166" s="61"/>
      <c r="V166" s="61"/>
      <c r="W166" s="61"/>
      <c r="X166" s="61"/>
      <c r="Y166" s="62"/>
      <c r="AT166" s="14" t="s">
        <v>139</v>
      </c>
      <c r="AU166" s="14" t="s">
        <v>86</v>
      </c>
    </row>
    <row r="167" spans="2:65" s="1" customFormat="1" ht="24" customHeight="1">
      <c r="B167" s="30"/>
      <c r="C167" s="202" t="s">
        <v>9</v>
      </c>
      <c r="D167" s="202" t="s">
        <v>189</v>
      </c>
      <c r="E167" s="203" t="s">
        <v>219</v>
      </c>
      <c r="F167" s="204" t="s">
        <v>220</v>
      </c>
      <c r="G167" s="205" t="s">
        <v>135</v>
      </c>
      <c r="H167" s="206">
        <v>2</v>
      </c>
      <c r="I167" s="207"/>
      <c r="J167" s="207"/>
      <c r="K167" s="208">
        <f>ROUND(P167*H167,2)</f>
        <v>0</v>
      </c>
      <c r="L167" s="204" t="s">
        <v>136</v>
      </c>
      <c r="M167" s="34"/>
      <c r="N167" s="209" t="s">
        <v>1</v>
      </c>
      <c r="O167" s="192" t="s">
        <v>42</v>
      </c>
      <c r="P167" s="193">
        <f>I167+J167</f>
        <v>0</v>
      </c>
      <c r="Q167" s="193">
        <f>ROUND(I167*H167,2)</f>
        <v>0</v>
      </c>
      <c r="R167" s="193">
        <f>ROUND(J167*H167,2)</f>
        <v>0</v>
      </c>
      <c r="S167" s="61"/>
      <c r="T167" s="194">
        <f>S167*H167</f>
        <v>0</v>
      </c>
      <c r="U167" s="194">
        <v>0</v>
      </c>
      <c r="V167" s="194">
        <f>U167*H167</f>
        <v>0</v>
      </c>
      <c r="W167" s="194">
        <v>0</v>
      </c>
      <c r="X167" s="194">
        <f>W167*H167</f>
        <v>0</v>
      </c>
      <c r="Y167" s="195" t="s">
        <v>1</v>
      </c>
      <c r="AR167" s="196" t="s">
        <v>197</v>
      </c>
      <c r="AT167" s="196" t="s">
        <v>189</v>
      </c>
      <c r="AU167" s="196" t="s">
        <v>86</v>
      </c>
      <c r="AY167" s="14" t="s">
        <v>131</v>
      </c>
      <c r="BE167" s="197">
        <f>IF(O167="základní",K167,0)</f>
        <v>0</v>
      </c>
      <c r="BF167" s="197">
        <f>IF(O167="snížená",K167,0)</f>
        <v>0</v>
      </c>
      <c r="BG167" s="197">
        <f>IF(O167="zákl. přenesená",K167,0)</f>
        <v>0</v>
      </c>
      <c r="BH167" s="197">
        <f>IF(O167="sníž. přenesená",K167,0)</f>
        <v>0</v>
      </c>
      <c r="BI167" s="197">
        <f>IF(O167="nulová",K167,0)</f>
        <v>0</v>
      </c>
      <c r="BJ167" s="14" t="s">
        <v>86</v>
      </c>
      <c r="BK167" s="197">
        <f>ROUND(P167*H167,2)</f>
        <v>0</v>
      </c>
      <c r="BL167" s="14" t="s">
        <v>197</v>
      </c>
      <c r="BM167" s="196" t="s">
        <v>221</v>
      </c>
    </row>
    <row r="168" spans="2:65" s="1" customFormat="1" ht="29.25">
      <c r="B168" s="30"/>
      <c r="C168" s="31"/>
      <c r="D168" s="198" t="s">
        <v>139</v>
      </c>
      <c r="E168" s="31"/>
      <c r="F168" s="199" t="s">
        <v>222</v>
      </c>
      <c r="G168" s="31"/>
      <c r="H168" s="31"/>
      <c r="I168" s="106"/>
      <c r="J168" s="106"/>
      <c r="K168" s="31"/>
      <c r="L168" s="31"/>
      <c r="M168" s="34"/>
      <c r="N168" s="200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2"/>
      <c r="AT168" s="14" t="s">
        <v>139</v>
      </c>
      <c r="AU168" s="14" t="s">
        <v>86</v>
      </c>
    </row>
    <row r="169" spans="2:65" s="1" customFormat="1" ht="24" customHeight="1">
      <c r="B169" s="30"/>
      <c r="C169" s="202" t="s">
        <v>223</v>
      </c>
      <c r="D169" s="202" t="s">
        <v>189</v>
      </c>
      <c r="E169" s="203" t="s">
        <v>224</v>
      </c>
      <c r="F169" s="204" t="s">
        <v>225</v>
      </c>
      <c r="G169" s="205" t="s">
        <v>135</v>
      </c>
      <c r="H169" s="206">
        <v>2</v>
      </c>
      <c r="I169" s="207"/>
      <c r="J169" s="207"/>
      <c r="K169" s="208">
        <f>ROUND(P169*H169,2)</f>
        <v>0</v>
      </c>
      <c r="L169" s="204" t="s">
        <v>171</v>
      </c>
      <c r="M169" s="34"/>
      <c r="N169" s="209" t="s">
        <v>1</v>
      </c>
      <c r="O169" s="192" t="s">
        <v>42</v>
      </c>
      <c r="P169" s="193">
        <f>I169+J169</f>
        <v>0</v>
      </c>
      <c r="Q169" s="193">
        <f>ROUND(I169*H169,2)</f>
        <v>0</v>
      </c>
      <c r="R169" s="193">
        <f>ROUND(J169*H169,2)</f>
        <v>0</v>
      </c>
      <c r="S169" s="61"/>
      <c r="T169" s="194">
        <f>S169*H169</f>
        <v>0</v>
      </c>
      <c r="U169" s="194">
        <v>0</v>
      </c>
      <c r="V169" s="194">
        <f>U169*H169</f>
        <v>0</v>
      </c>
      <c r="W169" s="194">
        <v>0</v>
      </c>
      <c r="X169" s="194">
        <f>W169*H169</f>
        <v>0</v>
      </c>
      <c r="Y169" s="195" t="s">
        <v>1</v>
      </c>
      <c r="AR169" s="196" t="s">
        <v>197</v>
      </c>
      <c r="AT169" s="196" t="s">
        <v>189</v>
      </c>
      <c r="AU169" s="196" t="s">
        <v>86</v>
      </c>
      <c r="AY169" s="14" t="s">
        <v>131</v>
      </c>
      <c r="BE169" s="197">
        <f>IF(O169="základní",K169,0)</f>
        <v>0</v>
      </c>
      <c r="BF169" s="197">
        <f>IF(O169="snížená",K169,0)</f>
        <v>0</v>
      </c>
      <c r="BG169" s="197">
        <f>IF(O169="zákl. přenesená",K169,0)</f>
        <v>0</v>
      </c>
      <c r="BH169" s="197">
        <f>IF(O169="sníž. přenesená",K169,0)</f>
        <v>0</v>
      </c>
      <c r="BI169" s="197">
        <f>IF(O169="nulová",K169,0)</f>
        <v>0</v>
      </c>
      <c r="BJ169" s="14" t="s">
        <v>86</v>
      </c>
      <c r="BK169" s="197">
        <f>ROUND(P169*H169,2)</f>
        <v>0</v>
      </c>
      <c r="BL169" s="14" t="s">
        <v>197</v>
      </c>
      <c r="BM169" s="196" t="s">
        <v>226</v>
      </c>
    </row>
    <row r="170" spans="2:65" s="1" customFormat="1" ht="39">
      <c r="B170" s="30"/>
      <c r="C170" s="31"/>
      <c r="D170" s="198" t="s">
        <v>139</v>
      </c>
      <c r="E170" s="31"/>
      <c r="F170" s="199" t="s">
        <v>227</v>
      </c>
      <c r="G170" s="31"/>
      <c r="H170" s="31"/>
      <c r="I170" s="106"/>
      <c r="J170" s="106"/>
      <c r="K170" s="31"/>
      <c r="L170" s="31"/>
      <c r="M170" s="34"/>
      <c r="N170" s="200"/>
      <c r="O170" s="61"/>
      <c r="P170" s="61"/>
      <c r="Q170" s="61"/>
      <c r="R170" s="61"/>
      <c r="S170" s="61"/>
      <c r="T170" s="61"/>
      <c r="U170" s="61"/>
      <c r="V170" s="61"/>
      <c r="W170" s="61"/>
      <c r="X170" s="61"/>
      <c r="Y170" s="62"/>
      <c r="AT170" s="14" t="s">
        <v>139</v>
      </c>
      <c r="AU170" s="14" t="s">
        <v>86</v>
      </c>
    </row>
    <row r="171" spans="2:65" s="1" customFormat="1" ht="48" customHeight="1">
      <c r="B171" s="30"/>
      <c r="C171" s="202" t="s">
        <v>8</v>
      </c>
      <c r="D171" s="202" t="s">
        <v>189</v>
      </c>
      <c r="E171" s="203" t="s">
        <v>228</v>
      </c>
      <c r="F171" s="204" t="s">
        <v>229</v>
      </c>
      <c r="G171" s="205" t="s">
        <v>135</v>
      </c>
      <c r="H171" s="206">
        <v>0.2</v>
      </c>
      <c r="I171" s="207"/>
      <c r="J171" s="207"/>
      <c r="K171" s="208">
        <f>ROUND(P171*H171,2)</f>
        <v>0</v>
      </c>
      <c r="L171" s="204" t="s">
        <v>171</v>
      </c>
      <c r="M171" s="34"/>
      <c r="N171" s="209" t="s">
        <v>1</v>
      </c>
      <c r="O171" s="192" t="s">
        <v>42</v>
      </c>
      <c r="P171" s="193">
        <f>I171+J171</f>
        <v>0</v>
      </c>
      <c r="Q171" s="193">
        <f>ROUND(I171*H171,2)</f>
        <v>0</v>
      </c>
      <c r="R171" s="193">
        <f>ROUND(J171*H171,2)</f>
        <v>0</v>
      </c>
      <c r="S171" s="61"/>
      <c r="T171" s="194">
        <f>S171*H171</f>
        <v>0</v>
      </c>
      <c r="U171" s="194">
        <v>0</v>
      </c>
      <c r="V171" s="194">
        <f>U171*H171</f>
        <v>0</v>
      </c>
      <c r="W171" s="194">
        <v>0</v>
      </c>
      <c r="X171" s="194">
        <f>W171*H171</f>
        <v>0</v>
      </c>
      <c r="Y171" s="195" t="s">
        <v>1</v>
      </c>
      <c r="AR171" s="196" t="s">
        <v>157</v>
      </c>
      <c r="AT171" s="196" t="s">
        <v>189</v>
      </c>
      <c r="AU171" s="196" t="s">
        <v>86</v>
      </c>
      <c r="AY171" s="14" t="s">
        <v>131</v>
      </c>
      <c r="BE171" s="197">
        <f>IF(O171="základní",K171,0)</f>
        <v>0</v>
      </c>
      <c r="BF171" s="197">
        <f>IF(O171="snížená",K171,0)</f>
        <v>0</v>
      </c>
      <c r="BG171" s="197">
        <f>IF(O171="zákl. přenesená",K171,0)</f>
        <v>0</v>
      </c>
      <c r="BH171" s="197">
        <f>IF(O171="sníž. přenesená",K171,0)</f>
        <v>0</v>
      </c>
      <c r="BI171" s="197">
        <f>IF(O171="nulová",K171,0)</f>
        <v>0</v>
      </c>
      <c r="BJ171" s="14" t="s">
        <v>86</v>
      </c>
      <c r="BK171" s="197">
        <f>ROUND(P171*H171,2)</f>
        <v>0</v>
      </c>
      <c r="BL171" s="14" t="s">
        <v>157</v>
      </c>
      <c r="BM171" s="196" t="s">
        <v>230</v>
      </c>
    </row>
    <row r="172" spans="2:65" s="1" customFormat="1" ht="29.25">
      <c r="B172" s="30"/>
      <c r="C172" s="31"/>
      <c r="D172" s="198" t="s">
        <v>139</v>
      </c>
      <c r="E172" s="31"/>
      <c r="F172" s="199" t="s">
        <v>229</v>
      </c>
      <c r="G172" s="31"/>
      <c r="H172" s="31"/>
      <c r="I172" s="106"/>
      <c r="J172" s="106"/>
      <c r="K172" s="31"/>
      <c r="L172" s="31"/>
      <c r="M172" s="34"/>
      <c r="N172" s="200"/>
      <c r="O172" s="61"/>
      <c r="P172" s="61"/>
      <c r="Q172" s="61"/>
      <c r="R172" s="61"/>
      <c r="S172" s="61"/>
      <c r="T172" s="61"/>
      <c r="U172" s="61"/>
      <c r="V172" s="61"/>
      <c r="W172" s="61"/>
      <c r="X172" s="61"/>
      <c r="Y172" s="62"/>
      <c r="AT172" s="14" t="s">
        <v>139</v>
      </c>
      <c r="AU172" s="14" t="s">
        <v>86</v>
      </c>
    </row>
    <row r="173" spans="2:65" s="11" customFormat="1" ht="11.25">
      <c r="B173" s="210"/>
      <c r="C173" s="211"/>
      <c r="D173" s="198" t="s">
        <v>231</v>
      </c>
      <c r="E173" s="211"/>
      <c r="F173" s="212" t="s">
        <v>232</v>
      </c>
      <c r="G173" s="211"/>
      <c r="H173" s="213">
        <v>0.2</v>
      </c>
      <c r="I173" s="214"/>
      <c r="J173" s="214"/>
      <c r="K173" s="211"/>
      <c r="L173" s="211"/>
      <c r="M173" s="215"/>
      <c r="N173" s="216"/>
      <c r="O173" s="217"/>
      <c r="P173" s="217"/>
      <c r="Q173" s="217"/>
      <c r="R173" s="217"/>
      <c r="S173" s="217"/>
      <c r="T173" s="217"/>
      <c r="U173" s="217"/>
      <c r="V173" s="217"/>
      <c r="W173" s="217"/>
      <c r="X173" s="217"/>
      <c r="Y173" s="218"/>
      <c r="AT173" s="219" t="s">
        <v>231</v>
      </c>
      <c r="AU173" s="219" t="s">
        <v>86</v>
      </c>
      <c r="AV173" s="11" t="s">
        <v>88</v>
      </c>
      <c r="AW173" s="11" t="s">
        <v>4</v>
      </c>
      <c r="AX173" s="11" t="s">
        <v>86</v>
      </c>
      <c r="AY173" s="219" t="s">
        <v>131</v>
      </c>
    </row>
    <row r="174" spans="2:65" s="1" customFormat="1" ht="60" customHeight="1">
      <c r="B174" s="30"/>
      <c r="C174" s="202" t="s">
        <v>233</v>
      </c>
      <c r="D174" s="202" t="s">
        <v>189</v>
      </c>
      <c r="E174" s="203" t="s">
        <v>234</v>
      </c>
      <c r="F174" s="204" t="s">
        <v>235</v>
      </c>
      <c r="G174" s="205" t="s">
        <v>236</v>
      </c>
      <c r="H174" s="206">
        <v>10</v>
      </c>
      <c r="I174" s="207"/>
      <c r="J174" s="207"/>
      <c r="K174" s="208">
        <f>ROUND(P174*H174,2)</f>
        <v>0</v>
      </c>
      <c r="L174" s="204" t="s">
        <v>171</v>
      </c>
      <c r="M174" s="34"/>
      <c r="N174" s="209" t="s">
        <v>1</v>
      </c>
      <c r="O174" s="192" t="s">
        <v>42</v>
      </c>
      <c r="P174" s="193">
        <f>I174+J174</f>
        <v>0</v>
      </c>
      <c r="Q174" s="193">
        <f>ROUND(I174*H174,2)</f>
        <v>0</v>
      </c>
      <c r="R174" s="193">
        <f>ROUND(J174*H174,2)</f>
        <v>0</v>
      </c>
      <c r="S174" s="61"/>
      <c r="T174" s="194">
        <f>S174*H174</f>
        <v>0</v>
      </c>
      <c r="U174" s="194">
        <v>0</v>
      </c>
      <c r="V174" s="194">
        <f>U174*H174</f>
        <v>0</v>
      </c>
      <c r="W174" s="194">
        <v>0</v>
      </c>
      <c r="X174" s="194">
        <f>W174*H174</f>
        <v>0</v>
      </c>
      <c r="Y174" s="195" t="s">
        <v>1</v>
      </c>
      <c r="AR174" s="196" t="s">
        <v>197</v>
      </c>
      <c r="AT174" s="196" t="s">
        <v>189</v>
      </c>
      <c r="AU174" s="196" t="s">
        <v>86</v>
      </c>
      <c r="AY174" s="14" t="s">
        <v>131</v>
      </c>
      <c r="BE174" s="197">
        <f>IF(O174="základní",K174,0)</f>
        <v>0</v>
      </c>
      <c r="BF174" s="197">
        <f>IF(O174="snížená",K174,0)</f>
        <v>0</v>
      </c>
      <c r="BG174" s="197">
        <f>IF(O174="zákl. přenesená",K174,0)</f>
        <v>0</v>
      </c>
      <c r="BH174" s="197">
        <f>IF(O174="sníž. přenesená",K174,0)</f>
        <v>0</v>
      </c>
      <c r="BI174" s="197">
        <f>IF(O174="nulová",K174,0)</f>
        <v>0</v>
      </c>
      <c r="BJ174" s="14" t="s">
        <v>86</v>
      </c>
      <c r="BK174" s="197">
        <f>ROUND(P174*H174,2)</f>
        <v>0</v>
      </c>
      <c r="BL174" s="14" t="s">
        <v>197</v>
      </c>
      <c r="BM174" s="196" t="s">
        <v>237</v>
      </c>
    </row>
    <row r="175" spans="2:65" s="1" customFormat="1" ht="78">
      <c r="B175" s="30"/>
      <c r="C175" s="31"/>
      <c r="D175" s="198" t="s">
        <v>139</v>
      </c>
      <c r="E175" s="31"/>
      <c r="F175" s="199" t="s">
        <v>238</v>
      </c>
      <c r="G175" s="31"/>
      <c r="H175" s="31"/>
      <c r="I175" s="106"/>
      <c r="J175" s="106"/>
      <c r="K175" s="31"/>
      <c r="L175" s="31"/>
      <c r="M175" s="34"/>
      <c r="N175" s="200"/>
      <c r="O175" s="61"/>
      <c r="P175" s="61"/>
      <c r="Q175" s="61"/>
      <c r="R175" s="61"/>
      <c r="S175" s="61"/>
      <c r="T175" s="61"/>
      <c r="U175" s="61"/>
      <c r="V175" s="61"/>
      <c r="W175" s="61"/>
      <c r="X175" s="61"/>
      <c r="Y175" s="62"/>
      <c r="AT175" s="14" t="s">
        <v>139</v>
      </c>
      <c r="AU175" s="14" t="s">
        <v>86</v>
      </c>
    </row>
    <row r="176" spans="2:65" s="1" customFormat="1" ht="24" customHeight="1">
      <c r="B176" s="30"/>
      <c r="C176" s="202" t="s">
        <v>239</v>
      </c>
      <c r="D176" s="202" t="s">
        <v>189</v>
      </c>
      <c r="E176" s="203" t="s">
        <v>240</v>
      </c>
      <c r="F176" s="204" t="s">
        <v>241</v>
      </c>
      <c r="G176" s="205" t="s">
        <v>135</v>
      </c>
      <c r="H176" s="206">
        <v>0.6</v>
      </c>
      <c r="I176" s="207"/>
      <c r="J176" s="207"/>
      <c r="K176" s="208">
        <f>ROUND(P176*H176,2)</f>
        <v>0</v>
      </c>
      <c r="L176" s="204" t="s">
        <v>171</v>
      </c>
      <c r="M176" s="34"/>
      <c r="N176" s="209" t="s">
        <v>1</v>
      </c>
      <c r="O176" s="192" t="s">
        <v>42</v>
      </c>
      <c r="P176" s="193">
        <f>I176+J176</f>
        <v>0</v>
      </c>
      <c r="Q176" s="193">
        <f>ROUND(I176*H176,2)</f>
        <v>0</v>
      </c>
      <c r="R176" s="193">
        <f>ROUND(J176*H176,2)</f>
        <v>0</v>
      </c>
      <c r="S176" s="61"/>
      <c r="T176" s="194">
        <f>S176*H176</f>
        <v>0</v>
      </c>
      <c r="U176" s="194">
        <v>0</v>
      </c>
      <c r="V176" s="194">
        <f>U176*H176</f>
        <v>0</v>
      </c>
      <c r="W176" s="194">
        <v>0</v>
      </c>
      <c r="X176" s="194">
        <f>W176*H176</f>
        <v>0</v>
      </c>
      <c r="Y176" s="195" t="s">
        <v>1</v>
      </c>
      <c r="AR176" s="196" t="s">
        <v>157</v>
      </c>
      <c r="AT176" s="196" t="s">
        <v>189</v>
      </c>
      <c r="AU176" s="196" t="s">
        <v>86</v>
      </c>
      <c r="AY176" s="14" t="s">
        <v>131</v>
      </c>
      <c r="BE176" s="197">
        <f>IF(O176="základní",K176,0)</f>
        <v>0</v>
      </c>
      <c r="BF176" s="197">
        <f>IF(O176="snížená",K176,0)</f>
        <v>0</v>
      </c>
      <c r="BG176" s="197">
        <f>IF(O176="zákl. přenesená",K176,0)</f>
        <v>0</v>
      </c>
      <c r="BH176" s="197">
        <f>IF(O176="sníž. přenesená",K176,0)</f>
        <v>0</v>
      </c>
      <c r="BI176" s="197">
        <f>IF(O176="nulová",K176,0)</f>
        <v>0</v>
      </c>
      <c r="BJ176" s="14" t="s">
        <v>86</v>
      </c>
      <c r="BK176" s="197">
        <f>ROUND(P176*H176,2)</f>
        <v>0</v>
      </c>
      <c r="BL176" s="14" t="s">
        <v>157</v>
      </c>
      <c r="BM176" s="196" t="s">
        <v>242</v>
      </c>
    </row>
    <row r="177" spans="2:65" s="1" customFormat="1" ht="19.5">
      <c r="B177" s="30"/>
      <c r="C177" s="31"/>
      <c r="D177" s="198" t="s">
        <v>139</v>
      </c>
      <c r="E177" s="31"/>
      <c r="F177" s="199" t="s">
        <v>241</v>
      </c>
      <c r="G177" s="31"/>
      <c r="H177" s="31"/>
      <c r="I177" s="106"/>
      <c r="J177" s="106"/>
      <c r="K177" s="31"/>
      <c r="L177" s="31"/>
      <c r="M177" s="34"/>
      <c r="N177" s="200"/>
      <c r="O177" s="61"/>
      <c r="P177" s="61"/>
      <c r="Q177" s="61"/>
      <c r="R177" s="61"/>
      <c r="S177" s="61"/>
      <c r="T177" s="61"/>
      <c r="U177" s="61"/>
      <c r="V177" s="61"/>
      <c r="W177" s="61"/>
      <c r="X177" s="61"/>
      <c r="Y177" s="62"/>
      <c r="AT177" s="14" t="s">
        <v>139</v>
      </c>
      <c r="AU177" s="14" t="s">
        <v>86</v>
      </c>
    </row>
    <row r="178" spans="2:65" s="11" customFormat="1" ht="11.25">
      <c r="B178" s="210"/>
      <c r="C178" s="211"/>
      <c r="D178" s="198" t="s">
        <v>231</v>
      </c>
      <c r="E178" s="211"/>
      <c r="F178" s="212" t="s">
        <v>243</v>
      </c>
      <c r="G178" s="211"/>
      <c r="H178" s="213">
        <v>0.6</v>
      </c>
      <c r="I178" s="214"/>
      <c r="J178" s="214"/>
      <c r="K178" s="211"/>
      <c r="L178" s="211"/>
      <c r="M178" s="215"/>
      <c r="N178" s="216"/>
      <c r="O178" s="217"/>
      <c r="P178" s="217"/>
      <c r="Q178" s="217"/>
      <c r="R178" s="217"/>
      <c r="S178" s="217"/>
      <c r="T178" s="217"/>
      <c r="U178" s="217"/>
      <c r="V178" s="217"/>
      <c r="W178" s="217"/>
      <c r="X178" s="217"/>
      <c r="Y178" s="218"/>
      <c r="AT178" s="219" t="s">
        <v>231</v>
      </c>
      <c r="AU178" s="219" t="s">
        <v>86</v>
      </c>
      <c r="AV178" s="11" t="s">
        <v>88</v>
      </c>
      <c r="AW178" s="11" t="s">
        <v>4</v>
      </c>
      <c r="AX178" s="11" t="s">
        <v>86</v>
      </c>
      <c r="AY178" s="219" t="s">
        <v>131</v>
      </c>
    </row>
    <row r="179" spans="2:65" s="1" customFormat="1" ht="24" customHeight="1">
      <c r="B179" s="30"/>
      <c r="C179" s="202" t="s">
        <v>244</v>
      </c>
      <c r="D179" s="202" t="s">
        <v>189</v>
      </c>
      <c r="E179" s="203" t="s">
        <v>245</v>
      </c>
      <c r="F179" s="204" t="s">
        <v>246</v>
      </c>
      <c r="G179" s="205" t="s">
        <v>135</v>
      </c>
      <c r="H179" s="206">
        <v>0.6</v>
      </c>
      <c r="I179" s="207"/>
      <c r="J179" s="207"/>
      <c r="K179" s="208">
        <f>ROUND(P179*H179,2)</f>
        <v>0</v>
      </c>
      <c r="L179" s="204" t="s">
        <v>171</v>
      </c>
      <c r="M179" s="34"/>
      <c r="N179" s="209" t="s">
        <v>1</v>
      </c>
      <c r="O179" s="192" t="s">
        <v>42</v>
      </c>
      <c r="P179" s="193">
        <f>I179+J179</f>
        <v>0</v>
      </c>
      <c r="Q179" s="193">
        <f>ROUND(I179*H179,2)</f>
        <v>0</v>
      </c>
      <c r="R179" s="193">
        <f>ROUND(J179*H179,2)</f>
        <v>0</v>
      </c>
      <c r="S179" s="61"/>
      <c r="T179" s="194">
        <f>S179*H179</f>
        <v>0</v>
      </c>
      <c r="U179" s="194">
        <v>0</v>
      </c>
      <c r="V179" s="194">
        <f>U179*H179</f>
        <v>0</v>
      </c>
      <c r="W179" s="194">
        <v>0</v>
      </c>
      <c r="X179" s="194">
        <f>W179*H179</f>
        <v>0</v>
      </c>
      <c r="Y179" s="195" t="s">
        <v>1</v>
      </c>
      <c r="AR179" s="196" t="s">
        <v>157</v>
      </c>
      <c r="AT179" s="196" t="s">
        <v>189</v>
      </c>
      <c r="AU179" s="196" t="s">
        <v>86</v>
      </c>
      <c r="AY179" s="14" t="s">
        <v>131</v>
      </c>
      <c r="BE179" s="197">
        <f>IF(O179="základní",K179,0)</f>
        <v>0</v>
      </c>
      <c r="BF179" s="197">
        <f>IF(O179="snížená",K179,0)</f>
        <v>0</v>
      </c>
      <c r="BG179" s="197">
        <f>IF(O179="zákl. přenesená",K179,0)</f>
        <v>0</v>
      </c>
      <c r="BH179" s="197">
        <f>IF(O179="sníž. přenesená",K179,0)</f>
        <v>0</v>
      </c>
      <c r="BI179" s="197">
        <f>IF(O179="nulová",K179,0)</f>
        <v>0</v>
      </c>
      <c r="BJ179" s="14" t="s">
        <v>86</v>
      </c>
      <c r="BK179" s="197">
        <f>ROUND(P179*H179,2)</f>
        <v>0</v>
      </c>
      <c r="BL179" s="14" t="s">
        <v>157</v>
      </c>
      <c r="BM179" s="196" t="s">
        <v>247</v>
      </c>
    </row>
    <row r="180" spans="2:65" s="1" customFormat="1" ht="11.25">
      <c r="B180" s="30"/>
      <c r="C180" s="31"/>
      <c r="D180" s="198" t="s">
        <v>139</v>
      </c>
      <c r="E180" s="31"/>
      <c r="F180" s="199" t="s">
        <v>246</v>
      </c>
      <c r="G180" s="31"/>
      <c r="H180" s="31"/>
      <c r="I180" s="106"/>
      <c r="J180" s="106"/>
      <c r="K180" s="31"/>
      <c r="L180" s="31"/>
      <c r="M180" s="34"/>
      <c r="N180" s="200"/>
      <c r="O180" s="61"/>
      <c r="P180" s="61"/>
      <c r="Q180" s="61"/>
      <c r="R180" s="61"/>
      <c r="S180" s="61"/>
      <c r="T180" s="61"/>
      <c r="U180" s="61"/>
      <c r="V180" s="61"/>
      <c r="W180" s="61"/>
      <c r="X180" s="61"/>
      <c r="Y180" s="62"/>
      <c r="AT180" s="14" t="s">
        <v>139</v>
      </c>
      <c r="AU180" s="14" t="s">
        <v>86</v>
      </c>
    </row>
    <row r="181" spans="2:65" s="11" customFormat="1" ht="11.25">
      <c r="B181" s="210"/>
      <c r="C181" s="211"/>
      <c r="D181" s="198" t="s">
        <v>231</v>
      </c>
      <c r="E181" s="211"/>
      <c r="F181" s="212" t="s">
        <v>243</v>
      </c>
      <c r="G181" s="211"/>
      <c r="H181" s="213">
        <v>0.6</v>
      </c>
      <c r="I181" s="214"/>
      <c r="J181" s="214"/>
      <c r="K181" s="211"/>
      <c r="L181" s="211"/>
      <c r="M181" s="215"/>
      <c r="N181" s="216"/>
      <c r="O181" s="217"/>
      <c r="P181" s="217"/>
      <c r="Q181" s="217"/>
      <c r="R181" s="217"/>
      <c r="S181" s="217"/>
      <c r="T181" s="217"/>
      <c r="U181" s="217"/>
      <c r="V181" s="217"/>
      <c r="W181" s="217"/>
      <c r="X181" s="217"/>
      <c r="Y181" s="218"/>
      <c r="AT181" s="219" t="s">
        <v>231</v>
      </c>
      <c r="AU181" s="219" t="s">
        <v>86</v>
      </c>
      <c r="AV181" s="11" t="s">
        <v>88</v>
      </c>
      <c r="AW181" s="11" t="s">
        <v>4</v>
      </c>
      <c r="AX181" s="11" t="s">
        <v>86</v>
      </c>
      <c r="AY181" s="219" t="s">
        <v>131</v>
      </c>
    </row>
    <row r="182" spans="2:65" s="10" customFormat="1" ht="25.9" customHeight="1">
      <c r="B182" s="167"/>
      <c r="C182" s="168"/>
      <c r="D182" s="169" t="s">
        <v>78</v>
      </c>
      <c r="E182" s="170" t="s">
        <v>92</v>
      </c>
      <c r="F182" s="170" t="s">
        <v>248</v>
      </c>
      <c r="G182" s="168"/>
      <c r="H182" s="168"/>
      <c r="I182" s="171"/>
      <c r="J182" s="171"/>
      <c r="K182" s="172">
        <f>BK182</f>
        <v>0</v>
      </c>
      <c r="L182" s="168"/>
      <c r="M182" s="173"/>
      <c r="N182" s="174"/>
      <c r="O182" s="175"/>
      <c r="P182" s="175"/>
      <c r="Q182" s="176">
        <f>SUM(Q183:Q200)</f>
        <v>0</v>
      </c>
      <c r="R182" s="176">
        <f>SUM(R183:R200)</f>
        <v>0</v>
      </c>
      <c r="S182" s="175"/>
      <c r="T182" s="177">
        <f>SUM(T183:T200)</f>
        <v>0</v>
      </c>
      <c r="U182" s="175"/>
      <c r="V182" s="177">
        <f>SUM(V183:V200)</f>
        <v>0</v>
      </c>
      <c r="W182" s="175"/>
      <c r="X182" s="177">
        <f>SUM(X183:X200)</f>
        <v>0</v>
      </c>
      <c r="Y182" s="178"/>
      <c r="AR182" s="179" t="s">
        <v>86</v>
      </c>
      <c r="AT182" s="180" t="s">
        <v>78</v>
      </c>
      <c r="AU182" s="180" t="s">
        <v>79</v>
      </c>
      <c r="AY182" s="179" t="s">
        <v>131</v>
      </c>
      <c r="BK182" s="181">
        <f>SUM(BK183:BK200)</f>
        <v>0</v>
      </c>
    </row>
    <row r="183" spans="2:65" s="1" customFormat="1" ht="36" customHeight="1">
      <c r="B183" s="30"/>
      <c r="C183" s="182" t="s">
        <v>249</v>
      </c>
      <c r="D183" s="182" t="s">
        <v>132</v>
      </c>
      <c r="E183" s="183" t="s">
        <v>250</v>
      </c>
      <c r="F183" s="184" t="s">
        <v>251</v>
      </c>
      <c r="G183" s="185" t="s">
        <v>252</v>
      </c>
      <c r="H183" s="186">
        <v>120</v>
      </c>
      <c r="I183" s="187"/>
      <c r="J183" s="188"/>
      <c r="K183" s="189">
        <f>ROUND(P183*H183,2)</f>
        <v>0</v>
      </c>
      <c r="L183" s="184" t="s">
        <v>171</v>
      </c>
      <c r="M183" s="190"/>
      <c r="N183" s="191" t="s">
        <v>1</v>
      </c>
      <c r="O183" s="192" t="s">
        <v>42</v>
      </c>
      <c r="P183" s="193">
        <f>I183+J183</f>
        <v>0</v>
      </c>
      <c r="Q183" s="193">
        <f>ROUND(I183*H183,2)</f>
        <v>0</v>
      </c>
      <c r="R183" s="193">
        <f>ROUND(J183*H183,2)</f>
        <v>0</v>
      </c>
      <c r="S183" s="61"/>
      <c r="T183" s="194">
        <f>S183*H183</f>
        <v>0</v>
      </c>
      <c r="U183" s="194">
        <v>0</v>
      </c>
      <c r="V183" s="194">
        <f>U183*H183</f>
        <v>0</v>
      </c>
      <c r="W183" s="194">
        <v>0</v>
      </c>
      <c r="X183" s="194">
        <f>W183*H183</f>
        <v>0</v>
      </c>
      <c r="Y183" s="195" t="s">
        <v>1</v>
      </c>
      <c r="AR183" s="196" t="s">
        <v>137</v>
      </c>
      <c r="AT183" s="196" t="s">
        <v>132</v>
      </c>
      <c r="AU183" s="196" t="s">
        <v>86</v>
      </c>
      <c r="AY183" s="14" t="s">
        <v>131</v>
      </c>
      <c r="BE183" s="197">
        <f>IF(O183="základní",K183,0)</f>
        <v>0</v>
      </c>
      <c r="BF183" s="197">
        <f>IF(O183="snížená",K183,0)</f>
        <v>0</v>
      </c>
      <c r="BG183" s="197">
        <f>IF(O183="zákl. přenesená",K183,0)</f>
        <v>0</v>
      </c>
      <c r="BH183" s="197">
        <f>IF(O183="sníž. přenesená",K183,0)</f>
        <v>0</v>
      </c>
      <c r="BI183" s="197">
        <f>IF(O183="nulová",K183,0)</f>
        <v>0</v>
      </c>
      <c r="BJ183" s="14" t="s">
        <v>86</v>
      </c>
      <c r="BK183" s="197">
        <f>ROUND(P183*H183,2)</f>
        <v>0</v>
      </c>
      <c r="BL183" s="14" t="s">
        <v>137</v>
      </c>
      <c r="BM183" s="196" t="s">
        <v>253</v>
      </c>
    </row>
    <row r="184" spans="2:65" s="1" customFormat="1" ht="19.5">
      <c r="B184" s="30"/>
      <c r="C184" s="31"/>
      <c r="D184" s="198" t="s">
        <v>139</v>
      </c>
      <c r="E184" s="31"/>
      <c r="F184" s="199" t="s">
        <v>251</v>
      </c>
      <c r="G184" s="31"/>
      <c r="H184" s="31"/>
      <c r="I184" s="106"/>
      <c r="J184" s="106"/>
      <c r="K184" s="31"/>
      <c r="L184" s="31"/>
      <c r="M184" s="34"/>
      <c r="N184" s="200"/>
      <c r="O184" s="61"/>
      <c r="P184" s="61"/>
      <c r="Q184" s="61"/>
      <c r="R184" s="61"/>
      <c r="S184" s="61"/>
      <c r="T184" s="61"/>
      <c r="U184" s="61"/>
      <c r="V184" s="61"/>
      <c r="W184" s="61"/>
      <c r="X184" s="61"/>
      <c r="Y184" s="62"/>
      <c r="AT184" s="14" t="s">
        <v>139</v>
      </c>
      <c r="AU184" s="14" t="s">
        <v>86</v>
      </c>
    </row>
    <row r="185" spans="2:65" s="1" customFormat="1" ht="19.5">
      <c r="B185" s="30"/>
      <c r="C185" s="31"/>
      <c r="D185" s="198" t="s">
        <v>140</v>
      </c>
      <c r="E185" s="31"/>
      <c r="F185" s="201" t="s">
        <v>254</v>
      </c>
      <c r="G185" s="31"/>
      <c r="H185" s="31"/>
      <c r="I185" s="106"/>
      <c r="J185" s="106"/>
      <c r="K185" s="31"/>
      <c r="L185" s="31"/>
      <c r="M185" s="34"/>
      <c r="N185" s="200"/>
      <c r="O185" s="61"/>
      <c r="P185" s="61"/>
      <c r="Q185" s="61"/>
      <c r="R185" s="61"/>
      <c r="S185" s="61"/>
      <c r="T185" s="61"/>
      <c r="U185" s="61"/>
      <c r="V185" s="61"/>
      <c r="W185" s="61"/>
      <c r="X185" s="61"/>
      <c r="Y185" s="62"/>
      <c r="AT185" s="14" t="s">
        <v>140</v>
      </c>
      <c r="AU185" s="14" t="s">
        <v>86</v>
      </c>
    </row>
    <row r="186" spans="2:65" s="1" customFormat="1" ht="36" customHeight="1">
      <c r="B186" s="30"/>
      <c r="C186" s="182" t="s">
        <v>255</v>
      </c>
      <c r="D186" s="182" t="s">
        <v>132</v>
      </c>
      <c r="E186" s="183" t="s">
        <v>256</v>
      </c>
      <c r="F186" s="184" t="s">
        <v>257</v>
      </c>
      <c r="G186" s="185" t="s">
        <v>252</v>
      </c>
      <c r="H186" s="186">
        <v>180</v>
      </c>
      <c r="I186" s="187"/>
      <c r="J186" s="188"/>
      <c r="K186" s="189">
        <f>ROUND(P186*H186,2)</f>
        <v>0</v>
      </c>
      <c r="L186" s="184" t="s">
        <v>136</v>
      </c>
      <c r="M186" s="190"/>
      <c r="N186" s="191" t="s">
        <v>1</v>
      </c>
      <c r="O186" s="192" t="s">
        <v>42</v>
      </c>
      <c r="P186" s="193">
        <f>I186+J186</f>
        <v>0</v>
      </c>
      <c r="Q186" s="193">
        <f>ROUND(I186*H186,2)</f>
        <v>0</v>
      </c>
      <c r="R186" s="193">
        <f>ROUND(J186*H186,2)</f>
        <v>0</v>
      </c>
      <c r="S186" s="61"/>
      <c r="T186" s="194">
        <f>S186*H186</f>
        <v>0</v>
      </c>
      <c r="U186" s="194">
        <v>0</v>
      </c>
      <c r="V186" s="194">
        <f>U186*H186</f>
        <v>0</v>
      </c>
      <c r="W186" s="194">
        <v>0</v>
      </c>
      <c r="X186" s="194">
        <f>W186*H186</f>
        <v>0</v>
      </c>
      <c r="Y186" s="195" t="s">
        <v>1</v>
      </c>
      <c r="AR186" s="196" t="s">
        <v>137</v>
      </c>
      <c r="AT186" s="196" t="s">
        <v>132</v>
      </c>
      <c r="AU186" s="196" t="s">
        <v>86</v>
      </c>
      <c r="AY186" s="14" t="s">
        <v>131</v>
      </c>
      <c r="BE186" s="197">
        <f>IF(O186="základní",K186,0)</f>
        <v>0</v>
      </c>
      <c r="BF186" s="197">
        <f>IF(O186="snížená",K186,0)</f>
        <v>0</v>
      </c>
      <c r="BG186" s="197">
        <f>IF(O186="zákl. přenesená",K186,0)</f>
        <v>0</v>
      </c>
      <c r="BH186" s="197">
        <f>IF(O186="sníž. přenesená",K186,0)</f>
        <v>0</v>
      </c>
      <c r="BI186" s="197">
        <f>IF(O186="nulová",K186,0)</f>
        <v>0</v>
      </c>
      <c r="BJ186" s="14" t="s">
        <v>86</v>
      </c>
      <c r="BK186" s="197">
        <f>ROUND(P186*H186,2)</f>
        <v>0</v>
      </c>
      <c r="BL186" s="14" t="s">
        <v>137</v>
      </c>
      <c r="BM186" s="196" t="s">
        <v>258</v>
      </c>
    </row>
    <row r="187" spans="2:65" s="1" customFormat="1" ht="29.25">
      <c r="B187" s="30"/>
      <c r="C187" s="31"/>
      <c r="D187" s="198" t="s">
        <v>139</v>
      </c>
      <c r="E187" s="31"/>
      <c r="F187" s="199" t="s">
        <v>257</v>
      </c>
      <c r="G187" s="31"/>
      <c r="H187" s="31"/>
      <c r="I187" s="106"/>
      <c r="J187" s="106"/>
      <c r="K187" s="31"/>
      <c r="L187" s="31"/>
      <c r="M187" s="34"/>
      <c r="N187" s="200"/>
      <c r="O187" s="61"/>
      <c r="P187" s="61"/>
      <c r="Q187" s="61"/>
      <c r="R187" s="61"/>
      <c r="S187" s="61"/>
      <c r="T187" s="61"/>
      <c r="U187" s="61"/>
      <c r="V187" s="61"/>
      <c r="W187" s="61"/>
      <c r="X187" s="61"/>
      <c r="Y187" s="62"/>
      <c r="AT187" s="14" t="s">
        <v>139</v>
      </c>
      <c r="AU187" s="14" t="s">
        <v>86</v>
      </c>
    </row>
    <row r="188" spans="2:65" s="1" customFormat="1" ht="19.5">
      <c r="B188" s="30"/>
      <c r="C188" s="31"/>
      <c r="D188" s="198" t="s">
        <v>140</v>
      </c>
      <c r="E188" s="31"/>
      <c r="F188" s="201" t="s">
        <v>259</v>
      </c>
      <c r="G188" s="31"/>
      <c r="H188" s="31"/>
      <c r="I188" s="106"/>
      <c r="J188" s="106"/>
      <c r="K188" s="31"/>
      <c r="L188" s="31"/>
      <c r="M188" s="34"/>
      <c r="N188" s="200"/>
      <c r="O188" s="61"/>
      <c r="P188" s="61"/>
      <c r="Q188" s="61"/>
      <c r="R188" s="61"/>
      <c r="S188" s="61"/>
      <c r="T188" s="61"/>
      <c r="U188" s="61"/>
      <c r="V188" s="61"/>
      <c r="W188" s="61"/>
      <c r="X188" s="61"/>
      <c r="Y188" s="62"/>
      <c r="AT188" s="14" t="s">
        <v>140</v>
      </c>
      <c r="AU188" s="14" t="s">
        <v>86</v>
      </c>
    </row>
    <row r="189" spans="2:65" s="1" customFormat="1" ht="24" customHeight="1">
      <c r="B189" s="30"/>
      <c r="C189" s="182" t="s">
        <v>260</v>
      </c>
      <c r="D189" s="182" t="s">
        <v>132</v>
      </c>
      <c r="E189" s="183" t="s">
        <v>261</v>
      </c>
      <c r="F189" s="184" t="s">
        <v>262</v>
      </c>
      <c r="G189" s="185" t="s">
        <v>252</v>
      </c>
      <c r="H189" s="186">
        <v>100</v>
      </c>
      <c r="I189" s="187"/>
      <c r="J189" s="188"/>
      <c r="K189" s="189">
        <f>ROUND(P189*H189,2)</f>
        <v>0</v>
      </c>
      <c r="L189" s="184" t="s">
        <v>136</v>
      </c>
      <c r="M189" s="190"/>
      <c r="N189" s="191" t="s">
        <v>1</v>
      </c>
      <c r="O189" s="192" t="s">
        <v>42</v>
      </c>
      <c r="P189" s="193">
        <f>I189+J189</f>
        <v>0</v>
      </c>
      <c r="Q189" s="193">
        <f>ROUND(I189*H189,2)</f>
        <v>0</v>
      </c>
      <c r="R189" s="193">
        <f>ROUND(J189*H189,2)</f>
        <v>0</v>
      </c>
      <c r="S189" s="61"/>
      <c r="T189" s="194">
        <f>S189*H189</f>
        <v>0</v>
      </c>
      <c r="U189" s="194">
        <v>0</v>
      </c>
      <c r="V189" s="194">
        <f>U189*H189</f>
        <v>0</v>
      </c>
      <c r="W189" s="194">
        <v>0</v>
      </c>
      <c r="X189" s="194">
        <f>W189*H189</f>
        <v>0</v>
      </c>
      <c r="Y189" s="195" t="s">
        <v>1</v>
      </c>
      <c r="AR189" s="196" t="s">
        <v>137</v>
      </c>
      <c r="AT189" s="196" t="s">
        <v>132</v>
      </c>
      <c r="AU189" s="196" t="s">
        <v>86</v>
      </c>
      <c r="AY189" s="14" t="s">
        <v>131</v>
      </c>
      <c r="BE189" s="197">
        <f>IF(O189="základní",K189,0)</f>
        <v>0</v>
      </c>
      <c r="BF189" s="197">
        <f>IF(O189="snížená",K189,0)</f>
        <v>0</v>
      </c>
      <c r="BG189" s="197">
        <f>IF(O189="zákl. přenesená",K189,0)</f>
        <v>0</v>
      </c>
      <c r="BH189" s="197">
        <f>IF(O189="sníž. přenesená",K189,0)</f>
        <v>0</v>
      </c>
      <c r="BI189" s="197">
        <f>IF(O189="nulová",K189,0)</f>
        <v>0</v>
      </c>
      <c r="BJ189" s="14" t="s">
        <v>86</v>
      </c>
      <c r="BK189" s="197">
        <f>ROUND(P189*H189,2)</f>
        <v>0</v>
      </c>
      <c r="BL189" s="14" t="s">
        <v>137</v>
      </c>
      <c r="BM189" s="196" t="s">
        <v>263</v>
      </c>
    </row>
    <row r="190" spans="2:65" s="1" customFormat="1" ht="19.5">
      <c r="B190" s="30"/>
      <c r="C190" s="31"/>
      <c r="D190" s="198" t="s">
        <v>139</v>
      </c>
      <c r="E190" s="31"/>
      <c r="F190" s="199" t="s">
        <v>262</v>
      </c>
      <c r="G190" s="31"/>
      <c r="H190" s="31"/>
      <c r="I190" s="106"/>
      <c r="J190" s="106"/>
      <c r="K190" s="31"/>
      <c r="L190" s="31"/>
      <c r="M190" s="34"/>
      <c r="N190" s="200"/>
      <c r="O190" s="61"/>
      <c r="P190" s="61"/>
      <c r="Q190" s="61"/>
      <c r="R190" s="61"/>
      <c r="S190" s="61"/>
      <c r="T190" s="61"/>
      <c r="U190" s="61"/>
      <c r="V190" s="61"/>
      <c r="W190" s="61"/>
      <c r="X190" s="61"/>
      <c r="Y190" s="62"/>
      <c r="AT190" s="14" t="s">
        <v>139</v>
      </c>
      <c r="AU190" s="14" t="s">
        <v>86</v>
      </c>
    </row>
    <row r="191" spans="2:65" s="1" customFormat="1" ht="19.5">
      <c r="B191" s="30"/>
      <c r="C191" s="31"/>
      <c r="D191" s="198" t="s">
        <v>140</v>
      </c>
      <c r="E191" s="31"/>
      <c r="F191" s="201" t="s">
        <v>264</v>
      </c>
      <c r="G191" s="31"/>
      <c r="H191" s="31"/>
      <c r="I191" s="106"/>
      <c r="J191" s="106"/>
      <c r="K191" s="31"/>
      <c r="L191" s="31"/>
      <c r="M191" s="34"/>
      <c r="N191" s="200"/>
      <c r="O191" s="61"/>
      <c r="P191" s="61"/>
      <c r="Q191" s="61"/>
      <c r="R191" s="61"/>
      <c r="S191" s="61"/>
      <c r="T191" s="61"/>
      <c r="U191" s="61"/>
      <c r="V191" s="61"/>
      <c r="W191" s="61"/>
      <c r="X191" s="61"/>
      <c r="Y191" s="62"/>
      <c r="AT191" s="14" t="s">
        <v>140</v>
      </c>
      <c r="AU191" s="14" t="s">
        <v>86</v>
      </c>
    </row>
    <row r="192" spans="2:65" s="1" customFormat="1" ht="24" customHeight="1">
      <c r="B192" s="30"/>
      <c r="C192" s="182" t="s">
        <v>265</v>
      </c>
      <c r="D192" s="182" t="s">
        <v>132</v>
      </c>
      <c r="E192" s="183" t="s">
        <v>266</v>
      </c>
      <c r="F192" s="184" t="s">
        <v>267</v>
      </c>
      <c r="G192" s="185" t="s">
        <v>252</v>
      </c>
      <c r="H192" s="186">
        <v>100</v>
      </c>
      <c r="I192" s="187"/>
      <c r="J192" s="188"/>
      <c r="K192" s="189">
        <f>ROUND(P192*H192,2)</f>
        <v>0</v>
      </c>
      <c r="L192" s="184" t="s">
        <v>136</v>
      </c>
      <c r="M192" s="190"/>
      <c r="N192" s="191" t="s">
        <v>1</v>
      </c>
      <c r="O192" s="192" t="s">
        <v>42</v>
      </c>
      <c r="P192" s="193">
        <f>I192+J192</f>
        <v>0</v>
      </c>
      <c r="Q192" s="193">
        <f>ROUND(I192*H192,2)</f>
        <v>0</v>
      </c>
      <c r="R192" s="193">
        <f>ROUND(J192*H192,2)</f>
        <v>0</v>
      </c>
      <c r="S192" s="61"/>
      <c r="T192" s="194">
        <f>S192*H192</f>
        <v>0</v>
      </c>
      <c r="U192" s="194">
        <v>0</v>
      </c>
      <c r="V192" s="194">
        <f>U192*H192</f>
        <v>0</v>
      </c>
      <c r="W192" s="194">
        <v>0</v>
      </c>
      <c r="X192" s="194">
        <f>W192*H192</f>
        <v>0</v>
      </c>
      <c r="Y192" s="195" t="s">
        <v>1</v>
      </c>
      <c r="AR192" s="196" t="s">
        <v>174</v>
      </c>
      <c r="AT192" s="196" t="s">
        <v>132</v>
      </c>
      <c r="AU192" s="196" t="s">
        <v>86</v>
      </c>
      <c r="AY192" s="14" t="s">
        <v>131</v>
      </c>
      <c r="BE192" s="197">
        <f>IF(O192="základní",K192,0)</f>
        <v>0</v>
      </c>
      <c r="BF192" s="197">
        <f>IF(O192="snížená",K192,0)</f>
        <v>0</v>
      </c>
      <c r="BG192" s="197">
        <f>IF(O192="zákl. přenesená",K192,0)</f>
        <v>0</v>
      </c>
      <c r="BH192" s="197">
        <f>IF(O192="sníž. přenesená",K192,0)</f>
        <v>0</v>
      </c>
      <c r="BI192" s="197">
        <f>IF(O192="nulová",K192,0)</f>
        <v>0</v>
      </c>
      <c r="BJ192" s="14" t="s">
        <v>86</v>
      </c>
      <c r="BK192" s="197">
        <f>ROUND(P192*H192,2)</f>
        <v>0</v>
      </c>
      <c r="BL192" s="14" t="s">
        <v>154</v>
      </c>
      <c r="BM192" s="196" t="s">
        <v>268</v>
      </c>
    </row>
    <row r="193" spans="2:65" s="1" customFormat="1" ht="19.5">
      <c r="B193" s="30"/>
      <c r="C193" s="31"/>
      <c r="D193" s="198" t="s">
        <v>139</v>
      </c>
      <c r="E193" s="31"/>
      <c r="F193" s="199" t="s">
        <v>267</v>
      </c>
      <c r="G193" s="31"/>
      <c r="H193" s="31"/>
      <c r="I193" s="106"/>
      <c r="J193" s="106"/>
      <c r="K193" s="31"/>
      <c r="L193" s="31"/>
      <c r="M193" s="34"/>
      <c r="N193" s="200"/>
      <c r="O193" s="61"/>
      <c r="P193" s="61"/>
      <c r="Q193" s="61"/>
      <c r="R193" s="61"/>
      <c r="S193" s="61"/>
      <c r="T193" s="61"/>
      <c r="U193" s="61"/>
      <c r="V193" s="61"/>
      <c r="W193" s="61"/>
      <c r="X193" s="61"/>
      <c r="Y193" s="62"/>
      <c r="AT193" s="14" t="s">
        <v>139</v>
      </c>
      <c r="AU193" s="14" t="s">
        <v>86</v>
      </c>
    </row>
    <row r="194" spans="2:65" s="1" customFormat="1" ht="19.5">
      <c r="B194" s="30"/>
      <c r="C194" s="31"/>
      <c r="D194" s="198" t="s">
        <v>140</v>
      </c>
      <c r="E194" s="31"/>
      <c r="F194" s="201" t="s">
        <v>269</v>
      </c>
      <c r="G194" s="31"/>
      <c r="H194" s="31"/>
      <c r="I194" s="106"/>
      <c r="J194" s="106"/>
      <c r="K194" s="31"/>
      <c r="L194" s="31"/>
      <c r="M194" s="34"/>
      <c r="N194" s="200"/>
      <c r="O194" s="61"/>
      <c r="P194" s="61"/>
      <c r="Q194" s="61"/>
      <c r="R194" s="61"/>
      <c r="S194" s="61"/>
      <c r="T194" s="61"/>
      <c r="U194" s="61"/>
      <c r="V194" s="61"/>
      <c r="W194" s="61"/>
      <c r="X194" s="61"/>
      <c r="Y194" s="62"/>
      <c r="AT194" s="14" t="s">
        <v>140</v>
      </c>
      <c r="AU194" s="14" t="s">
        <v>86</v>
      </c>
    </row>
    <row r="195" spans="2:65" s="1" customFormat="1" ht="36" customHeight="1">
      <c r="B195" s="30"/>
      <c r="C195" s="202" t="s">
        <v>270</v>
      </c>
      <c r="D195" s="202" t="s">
        <v>189</v>
      </c>
      <c r="E195" s="203" t="s">
        <v>271</v>
      </c>
      <c r="F195" s="204" t="s">
        <v>272</v>
      </c>
      <c r="G195" s="205" t="s">
        <v>135</v>
      </c>
      <c r="H195" s="206">
        <v>40</v>
      </c>
      <c r="I195" s="207"/>
      <c r="J195" s="207"/>
      <c r="K195" s="208">
        <f>ROUND(P195*H195,2)</f>
        <v>0</v>
      </c>
      <c r="L195" s="204" t="s">
        <v>136</v>
      </c>
      <c r="M195" s="34"/>
      <c r="N195" s="209" t="s">
        <v>1</v>
      </c>
      <c r="O195" s="192" t="s">
        <v>42</v>
      </c>
      <c r="P195" s="193">
        <f>I195+J195</f>
        <v>0</v>
      </c>
      <c r="Q195" s="193">
        <f>ROUND(I195*H195,2)</f>
        <v>0</v>
      </c>
      <c r="R195" s="193">
        <f>ROUND(J195*H195,2)</f>
        <v>0</v>
      </c>
      <c r="S195" s="61"/>
      <c r="T195" s="194">
        <f>S195*H195</f>
        <v>0</v>
      </c>
      <c r="U195" s="194">
        <v>0</v>
      </c>
      <c r="V195" s="194">
        <f>U195*H195</f>
        <v>0</v>
      </c>
      <c r="W195" s="194">
        <v>0</v>
      </c>
      <c r="X195" s="194">
        <f>W195*H195</f>
        <v>0</v>
      </c>
      <c r="Y195" s="195" t="s">
        <v>1</v>
      </c>
      <c r="AR195" s="196" t="s">
        <v>157</v>
      </c>
      <c r="AT195" s="196" t="s">
        <v>189</v>
      </c>
      <c r="AU195" s="196" t="s">
        <v>86</v>
      </c>
      <c r="AY195" s="14" t="s">
        <v>131</v>
      </c>
      <c r="BE195" s="197">
        <f>IF(O195="základní",K195,0)</f>
        <v>0</v>
      </c>
      <c r="BF195" s="197">
        <f>IF(O195="snížená",K195,0)</f>
        <v>0</v>
      </c>
      <c r="BG195" s="197">
        <f>IF(O195="zákl. přenesená",K195,0)</f>
        <v>0</v>
      </c>
      <c r="BH195" s="197">
        <f>IF(O195="sníž. přenesená",K195,0)</f>
        <v>0</v>
      </c>
      <c r="BI195" s="197">
        <f>IF(O195="nulová",K195,0)</f>
        <v>0</v>
      </c>
      <c r="BJ195" s="14" t="s">
        <v>86</v>
      </c>
      <c r="BK195" s="197">
        <f>ROUND(P195*H195,2)</f>
        <v>0</v>
      </c>
      <c r="BL195" s="14" t="s">
        <v>157</v>
      </c>
      <c r="BM195" s="196" t="s">
        <v>273</v>
      </c>
    </row>
    <row r="196" spans="2:65" s="1" customFormat="1" ht="48.75">
      <c r="B196" s="30"/>
      <c r="C196" s="31"/>
      <c r="D196" s="198" t="s">
        <v>139</v>
      </c>
      <c r="E196" s="31"/>
      <c r="F196" s="199" t="s">
        <v>274</v>
      </c>
      <c r="G196" s="31"/>
      <c r="H196" s="31"/>
      <c r="I196" s="106"/>
      <c r="J196" s="106"/>
      <c r="K196" s="31"/>
      <c r="L196" s="31"/>
      <c r="M196" s="34"/>
      <c r="N196" s="200"/>
      <c r="O196" s="61"/>
      <c r="P196" s="61"/>
      <c r="Q196" s="61"/>
      <c r="R196" s="61"/>
      <c r="S196" s="61"/>
      <c r="T196" s="61"/>
      <c r="U196" s="61"/>
      <c r="V196" s="61"/>
      <c r="W196" s="61"/>
      <c r="X196" s="61"/>
      <c r="Y196" s="62"/>
      <c r="AT196" s="14" t="s">
        <v>139</v>
      </c>
      <c r="AU196" s="14" t="s">
        <v>86</v>
      </c>
    </row>
    <row r="197" spans="2:65" s="1" customFormat="1" ht="19.5">
      <c r="B197" s="30"/>
      <c r="C197" s="31"/>
      <c r="D197" s="198" t="s">
        <v>140</v>
      </c>
      <c r="E197" s="31"/>
      <c r="F197" s="201" t="s">
        <v>275</v>
      </c>
      <c r="G197" s="31"/>
      <c r="H197" s="31"/>
      <c r="I197" s="106"/>
      <c r="J197" s="106"/>
      <c r="K197" s="31"/>
      <c r="L197" s="31"/>
      <c r="M197" s="34"/>
      <c r="N197" s="200"/>
      <c r="O197" s="61"/>
      <c r="P197" s="61"/>
      <c r="Q197" s="61"/>
      <c r="R197" s="61"/>
      <c r="S197" s="61"/>
      <c r="T197" s="61"/>
      <c r="U197" s="61"/>
      <c r="V197" s="61"/>
      <c r="W197" s="61"/>
      <c r="X197" s="61"/>
      <c r="Y197" s="62"/>
      <c r="AT197" s="14" t="s">
        <v>140</v>
      </c>
      <c r="AU197" s="14" t="s">
        <v>86</v>
      </c>
    </row>
    <row r="198" spans="2:65" s="1" customFormat="1" ht="60" customHeight="1">
      <c r="B198" s="30"/>
      <c r="C198" s="202" t="s">
        <v>276</v>
      </c>
      <c r="D198" s="202" t="s">
        <v>189</v>
      </c>
      <c r="E198" s="203" t="s">
        <v>277</v>
      </c>
      <c r="F198" s="204" t="s">
        <v>278</v>
      </c>
      <c r="G198" s="205" t="s">
        <v>252</v>
      </c>
      <c r="H198" s="206">
        <v>200</v>
      </c>
      <c r="I198" s="207"/>
      <c r="J198" s="207"/>
      <c r="K198" s="208">
        <f>ROUND(P198*H198,2)</f>
        <v>0</v>
      </c>
      <c r="L198" s="204" t="s">
        <v>1</v>
      </c>
      <c r="M198" s="34"/>
      <c r="N198" s="209" t="s">
        <v>1</v>
      </c>
      <c r="O198" s="192" t="s">
        <v>42</v>
      </c>
      <c r="P198" s="193">
        <f>I198+J198</f>
        <v>0</v>
      </c>
      <c r="Q198" s="193">
        <f>ROUND(I198*H198,2)</f>
        <v>0</v>
      </c>
      <c r="R198" s="193">
        <f>ROUND(J198*H198,2)</f>
        <v>0</v>
      </c>
      <c r="S198" s="61"/>
      <c r="T198" s="194">
        <f>S198*H198</f>
        <v>0</v>
      </c>
      <c r="U198" s="194">
        <v>0</v>
      </c>
      <c r="V198" s="194">
        <f>U198*H198</f>
        <v>0</v>
      </c>
      <c r="W198" s="194">
        <v>0</v>
      </c>
      <c r="X198" s="194">
        <f>W198*H198</f>
        <v>0</v>
      </c>
      <c r="Y198" s="195" t="s">
        <v>1</v>
      </c>
      <c r="AR198" s="196" t="s">
        <v>157</v>
      </c>
      <c r="AT198" s="196" t="s">
        <v>189</v>
      </c>
      <c r="AU198" s="196" t="s">
        <v>86</v>
      </c>
      <c r="AY198" s="14" t="s">
        <v>131</v>
      </c>
      <c r="BE198" s="197">
        <f>IF(O198="základní",K198,0)</f>
        <v>0</v>
      </c>
      <c r="BF198" s="197">
        <f>IF(O198="snížená",K198,0)</f>
        <v>0</v>
      </c>
      <c r="BG198" s="197">
        <f>IF(O198="zákl. přenesená",K198,0)</f>
        <v>0</v>
      </c>
      <c r="BH198" s="197">
        <f>IF(O198="sníž. přenesená",K198,0)</f>
        <v>0</v>
      </c>
      <c r="BI198" s="197">
        <f>IF(O198="nulová",K198,0)</f>
        <v>0</v>
      </c>
      <c r="BJ198" s="14" t="s">
        <v>86</v>
      </c>
      <c r="BK198" s="197">
        <f>ROUND(P198*H198,2)</f>
        <v>0</v>
      </c>
      <c r="BL198" s="14" t="s">
        <v>157</v>
      </c>
      <c r="BM198" s="196" t="s">
        <v>279</v>
      </c>
    </row>
    <row r="199" spans="2:65" s="1" customFormat="1" ht="48.75">
      <c r="B199" s="30"/>
      <c r="C199" s="31"/>
      <c r="D199" s="198" t="s">
        <v>139</v>
      </c>
      <c r="E199" s="31"/>
      <c r="F199" s="199" t="s">
        <v>280</v>
      </c>
      <c r="G199" s="31"/>
      <c r="H199" s="31"/>
      <c r="I199" s="106"/>
      <c r="J199" s="106"/>
      <c r="K199" s="31"/>
      <c r="L199" s="31"/>
      <c r="M199" s="34"/>
      <c r="N199" s="200"/>
      <c r="O199" s="61"/>
      <c r="P199" s="61"/>
      <c r="Q199" s="61"/>
      <c r="R199" s="61"/>
      <c r="S199" s="61"/>
      <c r="T199" s="61"/>
      <c r="U199" s="61"/>
      <c r="V199" s="61"/>
      <c r="W199" s="61"/>
      <c r="X199" s="61"/>
      <c r="Y199" s="62"/>
      <c r="AT199" s="14" t="s">
        <v>139</v>
      </c>
      <c r="AU199" s="14" t="s">
        <v>86</v>
      </c>
    </row>
    <row r="200" spans="2:65" s="1" customFormat="1" ht="29.25">
      <c r="B200" s="30"/>
      <c r="C200" s="31"/>
      <c r="D200" s="198" t="s">
        <v>140</v>
      </c>
      <c r="E200" s="31"/>
      <c r="F200" s="201" t="s">
        <v>281</v>
      </c>
      <c r="G200" s="31"/>
      <c r="H200" s="31"/>
      <c r="I200" s="106"/>
      <c r="J200" s="106"/>
      <c r="K200" s="31"/>
      <c r="L200" s="31"/>
      <c r="M200" s="34"/>
      <c r="N200" s="200"/>
      <c r="O200" s="61"/>
      <c r="P200" s="61"/>
      <c r="Q200" s="61"/>
      <c r="R200" s="61"/>
      <c r="S200" s="61"/>
      <c r="T200" s="61"/>
      <c r="U200" s="61"/>
      <c r="V200" s="61"/>
      <c r="W200" s="61"/>
      <c r="X200" s="61"/>
      <c r="Y200" s="62"/>
      <c r="AT200" s="14" t="s">
        <v>140</v>
      </c>
      <c r="AU200" s="14" t="s">
        <v>86</v>
      </c>
    </row>
    <row r="201" spans="2:65" s="10" customFormat="1" ht="25.9" customHeight="1">
      <c r="B201" s="167"/>
      <c r="C201" s="168"/>
      <c r="D201" s="169" t="s">
        <v>78</v>
      </c>
      <c r="E201" s="170" t="s">
        <v>282</v>
      </c>
      <c r="F201" s="170" t="s">
        <v>283</v>
      </c>
      <c r="G201" s="168"/>
      <c r="H201" s="168"/>
      <c r="I201" s="171"/>
      <c r="J201" s="171"/>
      <c r="K201" s="172">
        <f>BK201</f>
        <v>0</v>
      </c>
      <c r="L201" s="168"/>
      <c r="M201" s="173"/>
      <c r="N201" s="174"/>
      <c r="O201" s="175"/>
      <c r="P201" s="175"/>
      <c r="Q201" s="176">
        <f>SUM(Q202:Q204)</f>
        <v>0</v>
      </c>
      <c r="R201" s="176">
        <f>SUM(R202:R204)</f>
        <v>0</v>
      </c>
      <c r="S201" s="175"/>
      <c r="T201" s="177">
        <f>SUM(T202:T204)</f>
        <v>0</v>
      </c>
      <c r="U201" s="175"/>
      <c r="V201" s="177">
        <f>SUM(V202:V204)</f>
        <v>0</v>
      </c>
      <c r="W201" s="175"/>
      <c r="X201" s="177">
        <f>SUM(X202:X204)</f>
        <v>0</v>
      </c>
      <c r="Y201" s="178"/>
      <c r="AR201" s="179" t="s">
        <v>86</v>
      </c>
      <c r="AT201" s="180" t="s">
        <v>78</v>
      </c>
      <c r="AU201" s="180" t="s">
        <v>79</v>
      </c>
      <c r="AY201" s="179" t="s">
        <v>131</v>
      </c>
      <c r="BK201" s="181">
        <f>SUM(BK202:BK204)</f>
        <v>0</v>
      </c>
    </row>
    <row r="202" spans="2:65" s="1" customFormat="1" ht="24" customHeight="1">
      <c r="B202" s="30"/>
      <c r="C202" s="202" t="s">
        <v>284</v>
      </c>
      <c r="D202" s="202" t="s">
        <v>189</v>
      </c>
      <c r="E202" s="203" t="s">
        <v>285</v>
      </c>
      <c r="F202" s="204" t="s">
        <v>286</v>
      </c>
      <c r="G202" s="205" t="s">
        <v>252</v>
      </c>
      <c r="H202" s="206">
        <v>300</v>
      </c>
      <c r="I202" s="207"/>
      <c r="J202" s="207"/>
      <c r="K202" s="208">
        <f>ROUND(P202*H202,2)</f>
        <v>0</v>
      </c>
      <c r="L202" s="204" t="s">
        <v>136</v>
      </c>
      <c r="M202" s="34"/>
      <c r="N202" s="209" t="s">
        <v>1</v>
      </c>
      <c r="O202" s="192" t="s">
        <v>42</v>
      </c>
      <c r="P202" s="193">
        <f>I202+J202</f>
        <v>0</v>
      </c>
      <c r="Q202" s="193">
        <f>ROUND(I202*H202,2)</f>
        <v>0</v>
      </c>
      <c r="R202" s="193">
        <f>ROUND(J202*H202,2)</f>
        <v>0</v>
      </c>
      <c r="S202" s="61"/>
      <c r="T202" s="194">
        <f>S202*H202</f>
        <v>0</v>
      </c>
      <c r="U202" s="194">
        <v>0</v>
      </c>
      <c r="V202" s="194">
        <f>U202*H202</f>
        <v>0</v>
      </c>
      <c r="W202" s="194">
        <v>0</v>
      </c>
      <c r="X202" s="194">
        <f>W202*H202</f>
        <v>0</v>
      </c>
      <c r="Y202" s="195" t="s">
        <v>1</v>
      </c>
      <c r="AR202" s="196" t="s">
        <v>157</v>
      </c>
      <c r="AT202" s="196" t="s">
        <v>189</v>
      </c>
      <c r="AU202" s="196" t="s">
        <v>86</v>
      </c>
      <c r="AY202" s="14" t="s">
        <v>131</v>
      </c>
      <c r="BE202" s="197">
        <f>IF(O202="základní",K202,0)</f>
        <v>0</v>
      </c>
      <c r="BF202" s="197">
        <f>IF(O202="snížená",K202,0)</f>
        <v>0</v>
      </c>
      <c r="BG202" s="197">
        <f>IF(O202="zákl. přenesená",K202,0)</f>
        <v>0</v>
      </c>
      <c r="BH202" s="197">
        <f>IF(O202="sníž. přenesená",K202,0)</f>
        <v>0</v>
      </c>
      <c r="BI202" s="197">
        <f>IF(O202="nulová",K202,0)</f>
        <v>0</v>
      </c>
      <c r="BJ202" s="14" t="s">
        <v>86</v>
      </c>
      <c r="BK202" s="197">
        <f>ROUND(P202*H202,2)</f>
        <v>0</v>
      </c>
      <c r="BL202" s="14" t="s">
        <v>157</v>
      </c>
      <c r="BM202" s="196" t="s">
        <v>287</v>
      </c>
    </row>
    <row r="203" spans="2:65" s="1" customFormat="1" ht="19.5">
      <c r="B203" s="30"/>
      <c r="C203" s="31"/>
      <c r="D203" s="198" t="s">
        <v>139</v>
      </c>
      <c r="E203" s="31"/>
      <c r="F203" s="199" t="s">
        <v>288</v>
      </c>
      <c r="G203" s="31"/>
      <c r="H203" s="31"/>
      <c r="I203" s="106"/>
      <c r="J203" s="106"/>
      <c r="K203" s="31"/>
      <c r="L203" s="31"/>
      <c r="M203" s="34"/>
      <c r="N203" s="200"/>
      <c r="O203" s="61"/>
      <c r="P203" s="61"/>
      <c r="Q203" s="61"/>
      <c r="R203" s="61"/>
      <c r="S203" s="61"/>
      <c r="T203" s="61"/>
      <c r="U203" s="61"/>
      <c r="V203" s="61"/>
      <c r="W203" s="61"/>
      <c r="X203" s="61"/>
      <c r="Y203" s="62"/>
      <c r="AT203" s="14" t="s">
        <v>139</v>
      </c>
      <c r="AU203" s="14" t="s">
        <v>86</v>
      </c>
    </row>
    <row r="204" spans="2:65" s="1" customFormat="1" ht="19.5">
      <c r="B204" s="30"/>
      <c r="C204" s="31"/>
      <c r="D204" s="198" t="s">
        <v>140</v>
      </c>
      <c r="E204" s="31"/>
      <c r="F204" s="201" t="s">
        <v>289</v>
      </c>
      <c r="G204" s="31"/>
      <c r="H204" s="31"/>
      <c r="I204" s="106"/>
      <c r="J204" s="106"/>
      <c r="K204" s="31"/>
      <c r="L204" s="31"/>
      <c r="M204" s="34"/>
      <c r="N204" s="200"/>
      <c r="O204" s="61"/>
      <c r="P204" s="61"/>
      <c r="Q204" s="61"/>
      <c r="R204" s="61"/>
      <c r="S204" s="61"/>
      <c r="T204" s="61"/>
      <c r="U204" s="61"/>
      <c r="V204" s="61"/>
      <c r="W204" s="61"/>
      <c r="X204" s="61"/>
      <c r="Y204" s="62"/>
      <c r="AT204" s="14" t="s">
        <v>140</v>
      </c>
      <c r="AU204" s="14" t="s">
        <v>86</v>
      </c>
    </row>
    <row r="205" spans="2:65" s="10" customFormat="1" ht="25.9" customHeight="1">
      <c r="B205" s="167"/>
      <c r="C205" s="168"/>
      <c r="D205" s="169" t="s">
        <v>78</v>
      </c>
      <c r="E205" s="170" t="s">
        <v>290</v>
      </c>
      <c r="F205" s="170" t="s">
        <v>291</v>
      </c>
      <c r="G205" s="168"/>
      <c r="H205" s="168"/>
      <c r="I205" s="171"/>
      <c r="J205" s="171"/>
      <c r="K205" s="172">
        <f>BK205</f>
        <v>0</v>
      </c>
      <c r="L205" s="168"/>
      <c r="M205" s="173"/>
      <c r="N205" s="174"/>
      <c r="O205" s="175"/>
      <c r="P205" s="175"/>
      <c r="Q205" s="176">
        <f>SUM(Q206:Q223)</f>
        <v>0</v>
      </c>
      <c r="R205" s="176">
        <f>SUM(R206:R223)</f>
        <v>0</v>
      </c>
      <c r="S205" s="175"/>
      <c r="T205" s="177">
        <f>SUM(T206:T223)</f>
        <v>0</v>
      </c>
      <c r="U205" s="175"/>
      <c r="V205" s="177">
        <f>SUM(V206:V223)</f>
        <v>0</v>
      </c>
      <c r="W205" s="175"/>
      <c r="X205" s="177">
        <f>SUM(X206:X223)</f>
        <v>0</v>
      </c>
      <c r="Y205" s="178"/>
      <c r="AR205" s="179" t="s">
        <v>154</v>
      </c>
      <c r="AT205" s="180" t="s">
        <v>78</v>
      </c>
      <c r="AU205" s="180" t="s">
        <v>79</v>
      </c>
      <c r="AY205" s="179" t="s">
        <v>131</v>
      </c>
      <c r="BK205" s="181">
        <f>SUM(BK206:BK223)</f>
        <v>0</v>
      </c>
    </row>
    <row r="206" spans="2:65" s="1" customFormat="1" ht="36" customHeight="1">
      <c r="B206" s="30"/>
      <c r="C206" s="202" t="s">
        <v>292</v>
      </c>
      <c r="D206" s="202" t="s">
        <v>189</v>
      </c>
      <c r="E206" s="203" t="s">
        <v>293</v>
      </c>
      <c r="F206" s="204" t="s">
        <v>294</v>
      </c>
      <c r="G206" s="205" t="s">
        <v>135</v>
      </c>
      <c r="H206" s="206">
        <v>1</v>
      </c>
      <c r="I206" s="207"/>
      <c r="J206" s="207"/>
      <c r="K206" s="208">
        <f>ROUND(P206*H206,2)</f>
        <v>0</v>
      </c>
      <c r="L206" s="204" t="s">
        <v>136</v>
      </c>
      <c r="M206" s="34"/>
      <c r="N206" s="209" t="s">
        <v>1</v>
      </c>
      <c r="O206" s="192" t="s">
        <v>42</v>
      </c>
      <c r="P206" s="193">
        <f>I206+J206</f>
        <v>0</v>
      </c>
      <c r="Q206" s="193">
        <f>ROUND(I206*H206,2)</f>
        <v>0</v>
      </c>
      <c r="R206" s="193">
        <f>ROUND(J206*H206,2)</f>
        <v>0</v>
      </c>
      <c r="S206" s="61"/>
      <c r="T206" s="194">
        <f>S206*H206</f>
        <v>0</v>
      </c>
      <c r="U206" s="194">
        <v>0</v>
      </c>
      <c r="V206" s="194">
        <f>U206*H206</f>
        <v>0</v>
      </c>
      <c r="W206" s="194">
        <v>0</v>
      </c>
      <c r="X206" s="194">
        <f>W206*H206</f>
        <v>0</v>
      </c>
      <c r="Y206" s="195" t="s">
        <v>1</v>
      </c>
      <c r="AR206" s="196" t="s">
        <v>157</v>
      </c>
      <c r="AT206" s="196" t="s">
        <v>189</v>
      </c>
      <c r="AU206" s="196" t="s">
        <v>86</v>
      </c>
      <c r="AY206" s="14" t="s">
        <v>131</v>
      </c>
      <c r="BE206" s="197">
        <f>IF(O206="základní",K206,0)</f>
        <v>0</v>
      </c>
      <c r="BF206" s="197">
        <f>IF(O206="snížená",K206,0)</f>
        <v>0</v>
      </c>
      <c r="BG206" s="197">
        <f>IF(O206="zákl. přenesená",K206,0)</f>
        <v>0</v>
      </c>
      <c r="BH206" s="197">
        <f>IF(O206="sníž. přenesená",K206,0)</f>
        <v>0</v>
      </c>
      <c r="BI206" s="197">
        <f>IF(O206="nulová",K206,0)</f>
        <v>0</v>
      </c>
      <c r="BJ206" s="14" t="s">
        <v>86</v>
      </c>
      <c r="BK206" s="197">
        <f>ROUND(P206*H206,2)</f>
        <v>0</v>
      </c>
      <c r="BL206" s="14" t="s">
        <v>157</v>
      </c>
      <c r="BM206" s="196" t="s">
        <v>295</v>
      </c>
    </row>
    <row r="207" spans="2:65" s="1" customFormat="1" ht="58.5">
      <c r="B207" s="30"/>
      <c r="C207" s="31"/>
      <c r="D207" s="198" t="s">
        <v>139</v>
      </c>
      <c r="E207" s="31"/>
      <c r="F207" s="199" t="s">
        <v>296</v>
      </c>
      <c r="G207" s="31"/>
      <c r="H207" s="31"/>
      <c r="I207" s="106"/>
      <c r="J207" s="106"/>
      <c r="K207" s="31"/>
      <c r="L207" s="31"/>
      <c r="M207" s="34"/>
      <c r="N207" s="200"/>
      <c r="O207" s="61"/>
      <c r="P207" s="61"/>
      <c r="Q207" s="61"/>
      <c r="R207" s="61"/>
      <c r="S207" s="61"/>
      <c r="T207" s="61"/>
      <c r="U207" s="61"/>
      <c r="V207" s="61"/>
      <c r="W207" s="61"/>
      <c r="X207" s="61"/>
      <c r="Y207" s="62"/>
      <c r="AT207" s="14" t="s">
        <v>139</v>
      </c>
      <c r="AU207" s="14" t="s">
        <v>86</v>
      </c>
    </row>
    <row r="208" spans="2:65" s="1" customFormat="1" ht="24" customHeight="1">
      <c r="B208" s="30"/>
      <c r="C208" s="202" t="s">
        <v>297</v>
      </c>
      <c r="D208" s="202" t="s">
        <v>189</v>
      </c>
      <c r="E208" s="203" t="s">
        <v>298</v>
      </c>
      <c r="F208" s="204" t="s">
        <v>299</v>
      </c>
      <c r="G208" s="205" t="s">
        <v>135</v>
      </c>
      <c r="H208" s="206">
        <v>8</v>
      </c>
      <c r="I208" s="207"/>
      <c r="J208" s="207"/>
      <c r="K208" s="208">
        <f>ROUND(P208*H208,2)</f>
        <v>0</v>
      </c>
      <c r="L208" s="204" t="s">
        <v>136</v>
      </c>
      <c r="M208" s="34"/>
      <c r="N208" s="209" t="s">
        <v>1</v>
      </c>
      <c r="O208" s="192" t="s">
        <v>42</v>
      </c>
      <c r="P208" s="193">
        <f>I208+J208</f>
        <v>0</v>
      </c>
      <c r="Q208" s="193">
        <f>ROUND(I208*H208,2)</f>
        <v>0</v>
      </c>
      <c r="R208" s="193">
        <f>ROUND(J208*H208,2)</f>
        <v>0</v>
      </c>
      <c r="S208" s="61"/>
      <c r="T208" s="194">
        <f>S208*H208</f>
        <v>0</v>
      </c>
      <c r="U208" s="194">
        <v>0</v>
      </c>
      <c r="V208" s="194">
        <f>U208*H208</f>
        <v>0</v>
      </c>
      <c r="W208" s="194">
        <v>0</v>
      </c>
      <c r="X208" s="194">
        <f>W208*H208</f>
        <v>0</v>
      </c>
      <c r="Y208" s="195" t="s">
        <v>1</v>
      </c>
      <c r="AR208" s="196" t="s">
        <v>157</v>
      </c>
      <c r="AT208" s="196" t="s">
        <v>189</v>
      </c>
      <c r="AU208" s="196" t="s">
        <v>86</v>
      </c>
      <c r="AY208" s="14" t="s">
        <v>131</v>
      </c>
      <c r="BE208" s="197">
        <f>IF(O208="základní",K208,0)</f>
        <v>0</v>
      </c>
      <c r="BF208" s="197">
        <f>IF(O208="snížená",K208,0)</f>
        <v>0</v>
      </c>
      <c r="BG208" s="197">
        <f>IF(O208="zákl. přenesená",K208,0)</f>
        <v>0</v>
      </c>
      <c r="BH208" s="197">
        <f>IF(O208="sníž. přenesená",K208,0)</f>
        <v>0</v>
      </c>
      <c r="BI208" s="197">
        <f>IF(O208="nulová",K208,0)</f>
        <v>0</v>
      </c>
      <c r="BJ208" s="14" t="s">
        <v>86</v>
      </c>
      <c r="BK208" s="197">
        <f>ROUND(P208*H208,2)</f>
        <v>0</v>
      </c>
      <c r="BL208" s="14" t="s">
        <v>157</v>
      </c>
      <c r="BM208" s="196" t="s">
        <v>300</v>
      </c>
    </row>
    <row r="209" spans="2:65" s="1" customFormat="1" ht="19.5">
      <c r="B209" s="30"/>
      <c r="C209" s="31"/>
      <c r="D209" s="198" t="s">
        <v>139</v>
      </c>
      <c r="E209" s="31"/>
      <c r="F209" s="199" t="s">
        <v>299</v>
      </c>
      <c r="G209" s="31"/>
      <c r="H209" s="31"/>
      <c r="I209" s="106"/>
      <c r="J209" s="106"/>
      <c r="K209" s="31"/>
      <c r="L209" s="31"/>
      <c r="M209" s="34"/>
      <c r="N209" s="200"/>
      <c r="O209" s="61"/>
      <c r="P209" s="61"/>
      <c r="Q209" s="61"/>
      <c r="R209" s="61"/>
      <c r="S209" s="61"/>
      <c r="T209" s="61"/>
      <c r="U209" s="61"/>
      <c r="V209" s="61"/>
      <c r="W209" s="61"/>
      <c r="X209" s="61"/>
      <c r="Y209" s="62"/>
      <c r="AT209" s="14" t="s">
        <v>139</v>
      </c>
      <c r="AU209" s="14" t="s">
        <v>86</v>
      </c>
    </row>
    <row r="210" spans="2:65" s="1" customFormat="1" ht="48" customHeight="1">
      <c r="B210" s="30"/>
      <c r="C210" s="202" t="s">
        <v>301</v>
      </c>
      <c r="D210" s="202" t="s">
        <v>189</v>
      </c>
      <c r="E210" s="203" t="s">
        <v>302</v>
      </c>
      <c r="F210" s="204" t="s">
        <v>303</v>
      </c>
      <c r="G210" s="205" t="s">
        <v>135</v>
      </c>
      <c r="H210" s="206">
        <v>1</v>
      </c>
      <c r="I210" s="207"/>
      <c r="J210" s="207"/>
      <c r="K210" s="208">
        <f>ROUND(P210*H210,2)</f>
        <v>0</v>
      </c>
      <c r="L210" s="204" t="s">
        <v>136</v>
      </c>
      <c r="M210" s="34"/>
      <c r="N210" s="209" t="s">
        <v>1</v>
      </c>
      <c r="O210" s="192" t="s">
        <v>42</v>
      </c>
      <c r="P210" s="193">
        <f>I210+J210</f>
        <v>0</v>
      </c>
      <c r="Q210" s="193">
        <f>ROUND(I210*H210,2)</f>
        <v>0</v>
      </c>
      <c r="R210" s="193">
        <f>ROUND(J210*H210,2)</f>
        <v>0</v>
      </c>
      <c r="S210" s="61"/>
      <c r="T210" s="194">
        <f>S210*H210</f>
        <v>0</v>
      </c>
      <c r="U210" s="194">
        <v>0</v>
      </c>
      <c r="V210" s="194">
        <f>U210*H210</f>
        <v>0</v>
      </c>
      <c r="W210" s="194">
        <v>0</v>
      </c>
      <c r="X210" s="194">
        <f>W210*H210</f>
        <v>0</v>
      </c>
      <c r="Y210" s="195" t="s">
        <v>1</v>
      </c>
      <c r="AR210" s="196" t="s">
        <v>157</v>
      </c>
      <c r="AT210" s="196" t="s">
        <v>189</v>
      </c>
      <c r="AU210" s="196" t="s">
        <v>86</v>
      </c>
      <c r="AY210" s="14" t="s">
        <v>131</v>
      </c>
      <c r="BE210" s="197">
        <f>IF(O210="základní",K210,0)</f>
        <v>0</v>
      </c>
      <c r="BF210" s="197">
        <f>IF(O210="snížená",K210,0)</f>
        <v>0</v>
      </c>
      <c r="BG210" s="197">
        <f>IF(O210="zákl. přenesená",K210,0)</f>
        <v>0</v>
      </c>
      <c r="BH210" s="197">
        <f>IF(O210="sníž. přenesená",K210,0)</f>
        <v>0</v>
      </c>
      <c r="BI210" s="197">
        <f>IF(O210="nulová",K210,0)</f>
        <v>0</v>
      </c>
      <c r="BJ210" s="14" t="s">
        <v>86</v>
      </c>
      <c r="BK210" s="197">
        <f>ROUND(P210*H210,2)</f>
        <v>0</v>
      </c>
      <c r="BL210" s="14" t="s">
        <v>157</v>
      </c>
      <c r="BM210" s="196" t="s">
        <v>304</v>
      </c>
    </row>
    <row r="211" spans="2:65" s="1" customFormat="1" ht="68.25">
      <c r="B211" s="30"/>
      <c r="C211" s="31"/>
      <c r="D211" s="198" t="s">
        <v>139</v>
      </c>
      <c r="E211" s="31"/>
      <c r="F211" s="199" t="s">
        <v>305</v>
      </c>
      <c r="G211" s="31"/>
      <c r="H211" s="31"/>
      <c r="I211" s="106"/>
      <c r="J211" s="106"/>
      <c r="K211" s="31"/>
      <c r="L211" s="31"/>
      <c r="M211" s="34"/>
      <c r="N211" s="200"/>
      <c r="O211" s="61"/>
      <c r="P211" s="61"/>
      <c r="Q211" s="61"/>
      <c r="R211" s="61"/>
      <c r="S211" s="61"/>
      <c r="T211" s="61"/>
      <c r="U211" s="61"/>
      <c r="V211" s="61"/>
      <c r="W211" s="61"/>
      <c r="X211" s="61"/>
      <c r="Y211" s="62"/>
      <c r="AT211" s="14" t="s">
        <v>139</v>
      </c>
      <c r="AU211" s="14" t="s">
        <v>86</v>
      </c>
    </row>
    <row r="212" spans="2:65" s="1" customFormat="1" ht="48" customHeight="1">
      <c r="B212" s="30"/>
      <c r="C212" s="202" t="s">
        <v>306</v>
      </c>
      <c r="D212" s="202" t="s">
        <v>189</v>
      </c>
      <c r="E212" s="203" t="s">
        <v>307</v>
      </c>
      <c r="F212" s="204" t="s">
        <v>308</v>
      </c>
      <c r="G212" s="205" t="s">
        <v>135</v>
      </c>
      <c r="H212" s="206">
        <v>8</v>
      </c>
      <c r="I212" s="207"/>
      <c r="J212" s="207"/>
      <c r="K212" s="208">
        <f>ROUND(P212*H212,2)</f>
        <v>0</v>
      </c>
      <c r="L212" s="204" t="s">
        <v>136</v>
      </c>
      <c r="M212" s="34"/>
      <c r="N212" s="209" t="s">
        <v>1</v>
      </c>
      <c r="O212" s="192" t="s">
        <v>42</v>
      </c>
      <c r="P212" s="193">
        <f>I212+J212</f>
        <v>0</v>
      </c>
      <c r="Q212" s="193">
        <f>ROUND(I212*H212,2)</f>
        <v>0</v>
      </c>
      <c r="R212" s="193">
        <f>ROUND(J212*H212,2)</f>
        <v>0</v>
      </c>
      <c r="S212" s="61"/>
      <c r="T212" s="194">
        <f>S212*H212</f>
        <v>0</v>
      </c>
      <c r="U212" s="194">
        <v>0</v>
      </c>
      <c r="V212" s="194">
        <f>U212*H212</f>
        <v>0</v>
      </c>
      <c r="W212" s="194">
        <v>0</v>
      </c>
      <c r="X212" s="194">
        <f>W212*H212</f>
        <v>0</v>
      </c>
      <c r="Y212" s="195" t="s">
        <v>1</v>
      </c>
      <c r="AR212" s="196" t="s">
        <v>157</v>
      </c>
      <c r="AT212" s="196" t="s">
        <v>189</v>
      </c>
      <c r="AU212" s="196" t="s">
        <v>86</v>
      </c>
      <c r="AY212" s="14" t="s">
        <v>131</v>
      </c>
      <c r="BE212" s="197">
        <f>IF(O212="základní",K212,0)</f>
        <v>0</v>
      </c>
      <c r="BF212" s="197">
        <f>IF(O212="snížená",K212,0)</f>
        <v>0</v>
      </c>
      <c r="BG212" s="197">
        <f>IF(O212="zákl. přenesená",K212,0)</f>
        <v>0</v>
      </c>
      <c r="BH212" s="197">
        <f>IF(O212="sníž. přenesená",K212,0)</f>
        <v>0</v>
      </c>
      <c r="BI212" s="197">
        <f>IF(O212="nulová",K212,0)</f>
        <v>0</v>
      </c>
      <c r="BJ212" s="14" t="s">
        <v>86</v>
      </c>
      <c r="BK212" s="197">
        <f>ROUND(P212*H212,2)</f>
        <v>0</v>
      </c>
      <c r="BL212" s="14" t="s">
        <v>157</v>
      </c>
      <c r="BM212" s="196" t="s">
        <v>309</v>
      </c>
    </row>
    <row r="213" spans="2:65" s="1" customFormat="1" ht="29.25">
      <c r="B213" s="30"/>
      <c r="C213" s="31"/>
      <c r="D213" s="198" t="s">
        <v>139</v>
      </c>
      <c r="E213" s="31"/>
      <c r="F213" s="199" t="s">
        <v>308</v>
      </c>
      <c r="G213" s="31"/>
      <c r="H213" s="31"/>
      <c r="I213" s="106"/>
      <c r="J213" s="106"/>
      <c r="K213" s="31"/>
      <c r="L213" s="31"/>
      <c r="M213" s="34"/>
      <c r="N213" s="200"/>
      <c r="O213" s="61"/>
      <c r="P213" s="61"/>
      <c r="Q213" s="61"/>
      <c r="R213" s="61"/>
      <c r="S213" s="61"/>
      <c r="T213" s="61"/>
      <c r="U213" s="61"/>
      <c r="V213" s="61"/>
      <c r="W213" s="61"/>
      <c r="X213" s="61"/>
      <c r="Y213" s="62"/>
      <c r="AT213" s="14" t="s">
        <v>139</v>
      </c>
      <c r="AU213" s="14" t="s">
        <v>86</v>
      </c>
    </row>
    <row r="214" spans="2:65" s="1" customFormat="1" ht="24" customHeight="1">
      <c r="B214" s="30"/>
      <c r="C214" s="202" t="s">
        <v>310</v>
      </c>
      <c r="D214" s="202" t="s">
        <v>189</v>
      </c>
      <c r="E214" s="203" t="s">
        <v>311</v>
      </c>
      <c r="F214" s="204" t="s">
        <v>312</v>
      </c>
      <c r="G214" s="205" t="s">
        <v>135</v>
      </c>
      <c r="H214" s="206">
        <v>1</v>
      </c>
      <c r="I214" s="207"/>
      <c r="J214" s="207"/>
      <c r="K214" s="208">
        <f>ROUND(P214*H214,2)</f>
        <v>0</v>
      </c>
      <c r="L214" s="204" t="s">
        <v>136</v>
      </c>
      <c r="M214" s="34"/>
      <c r="N214" s="209" t="s">
        <v>1</v>
      </c>
      <c r="O214" s="192" t="s">
        <v>42</v>
      </c>
      <c r="P214" s="193">
        <f>I214+J214</f>
        <v>0</v>
      </c>
      <c r="Q214" s="193">
        <f>ROUND(I214*H214,2)</f>
        <v>0</v>
      </c>
      <c r="R214" s="193">
        <f>ROUND(J214*H214,2)</f>
        <v>0</v>
      </c>
      <c r="S214" s="61"/>
      <c r="T214" s="194">
        <f>S214*H214</f>
        <v>0</v>
      </c>
      <c r="U214" s="194">
        <v>0</v>
      </c>
      <c r="V214" s="194">
        <f>U214*H214</f>
        <v>0</v>
      </c>
      <c r="W214" s="194">
        <v>0</v>
      </c>
      <c r="X214" s="194">
        <f>W214*H214</f>
        <v>0</v>
      </c>
      <c r="Y214" s="195" t="s">
        <v>1</v>
      </c>
      <c r="AR214" s="196" t="s">
        <v>157</v>
      </c>
      <c r="AT214" s="196" t="s">
        <v>189</v>
      </c>
      <c r="AU214" s="196" t="s">
        <v>86</v>
      </c>
      <c r="AY214" s="14" t="s">
        <v>131</v>
      </c>
      <c r="BE214" s="197">
        <f>IF(O214="základní",K214,0)</f>
        <v>0</v>
      </c>
      <c r="BF214" s="197">
        <f>IF(O214="snížená",K214,0)</f>
        <v>0</v>
      </c>
      <c r="BG214" s="197">
        <f>IF(O214="zákl. přenesená",K214,0)</f>
        <v>0</v>
      </c>
      <c r="BH214" s="197">
        <f>IF(O214="sníž. přenesená",K214,0)</f>
        <v>0</v>
      </c>
      <c r="BI214" s="197">
        <f>IF(O214="nulová",K214,0)</f>
        <v>0</v>
      </c>
      <c r="BJ214" s="14" t="s">
        <v>86</v>
      </c>
      <c r="BK214" s="197">
        <f>ROUND(P214*H214,2)</f>
        <v>0</v>
      </c>
      <c r="BL214" s="14" t="s">
        <v>157</v>
      </c>
      <c r="BM214" s="196" t="s">
        <v>313</v>
      </c>
    </row>
    <row r="215" spans="2:65" s="1" customFormat="1" ht="29.25">
      <c r="B215" s="30"/>
      <c r="C215" s="31"/>
      <c r="D215" s="198" t="s">
        <v>139</v>
      </c>
      <c r="E215" s="31"/>
      <c r="F215" s="199" t="s">
        <v>314</v>
      </c>
      <c r="G215" s="31"/>
      <c r="H215" s="31"/>
      <c r="I215" s="106"/>
      <c r="J215" s="106"/>
      <c r="K215" s="31"/>
      <c r="L215" s="31"/>
      <c r="M215" s="34"/>
      <c r="N215" s="200"/>
      <c r="O215" s="61"/>
      <c r="P215" s="61"/>
      <c r="Q215" s="61"/>
      <c r="R215" s="61"/>
      <c r="S215" s="61"/>
      <c r="T215" s="61"/>
      <c r="U215" s="61"/>
      <c r="V215" s="61"/>
      <c r="W215" s="61"/>
      <c r="X215" s="61"/>
      <c r="Y215" s="62"/>
      <c r="AT215" s="14" t="s">
        <v>139</v>
      </c>
      <c r="AU215" s="14" t="s">
        <v>86</v>
      </c>
    </row>
    <row r="216" spans="2:65" s="1" customFormat="1" ht="19.5">
      <c r="B216" s="30"/>
      <c r="C216" s="31"/>
      <c r="D216" s="198" t="s">
        <v>140</v>
      </c>
      <c r="E216" s="31"/>
      <c r="F216" s="201" t="s">
        <v>315</v>
      </c>
      <c r="G216" s="31"/>
      <c r="H216" s="31"/>
      <c r="I216" s="106"/>
      <c r="J216" s="106"/>
      <c r="K216" s="31"/>
      <c r="L216" s="31"/>
      <c r="M216" s="34"/>
      <c r="N216" s="200"/>
      <c r="O216" s="61"/>
      <c r="P216" s="61"/>
      <c r="Q216" s="61"/>
      <c r="R216" s="61"/>
      <c r="S216" s="61"/>
      <c r="T216" s="61"/>
      <c r="U216" s="61"/>
      <c r="V216" s="61"/>
      <c r="W216" s="61"/>
      <c r="X216" s="61"/>
      <c r="Y216" s="62"/>
      <c r="AT216" s="14" t="s">
        <v>140</v>
      </c>
      <c r="AU216" s="14" t="s">
        <v>86</v>
      </c>
    </row>
    <row r="217" spans="2:65" s="1" customFormat="1" ht="24" customHeight="1">
      <c r="B217" s="30"/>
      <c r="C217" s="202" t="s">
        <v>316</v>
      </c>
      <c r="D217" s="202" t="s">
        <v>189</v>
      </c>
      <c r="E217" s="203" t="s">
        <v>317</v>
      </c>
      <c r="F217" s="204" t="s">
        <v>318</v>
      </c>
      <c r="G217" s="205" t="s">
        <v>135</v>
      </c>
      <c r="H217" s="206">
        <v>18</v>
      </c>
      <c r="I217" s="207"/>
      <c r="J217" s="207"/>
      <c r="K217" s="208">
        <f>ROUND(P217*H217,2)</f>
        <v>0</v>
      </c>
      <c r="L217" s="204" t="s">
        <v>136</v>
      </c>
      <c r="M217" s="34"/>
      <c r="N217" s="209" t="s">
        <v>1</v>
      </c>
      <c r="O217" s="192" t="s">
        <v>42</v>
      </c>
      <c r="P217" s="193">
        <f>I217+J217</f>
        <v>0</v>
      </c>
      <c r="Q217" s="193">
        <f>ROUND(I217*H217,2)</f>
        <v>0</v>
      </c>
      <c r="R217" s="193">
        <f>ROUND(J217*H217,2)</f>
        <v>0</v>
      </c>
      <c r="S217" s="61"/>
      <c r="T217" s="194">
        <f>S217*H217</f>
        <v>0</v>
      </c>
      <c r="U217" s="194">
        <v>0</v>
      </c>
      <c r="V217" s="194">
        <f>U217*H217</f>
        <v>0</v>
      </c>
      <c r="W217" s="194">
        <v>0</v>
      </c>
      <c r="X217" s="194">
        <f>W217*H217</f>
        <v>0</v>
      </c>
      <c r="Y217" s="195" t="s">
        <v>1</v>
      </c>
      <c r="AR217" s="196" t="s">
        <v>157</v>
      </c>
      <c r="AT217" s="196" t="s">
        <v>189</v>
      </c>
      <c r="AU217" s="196" t="s">
        <v>86</v>
      </c>
      <c r="AY217" s="14" t="s">
        <v>131</v>
      </c>
      <c r="BE217" s="197">
        <f>IF(O217="základní",K217,0)</f>
        <v>0</v>
      </c>
      <c r="BF217" s="197">
        <f>IF(O217="snížená",K217,0)</f>
        <v>0</v>
      </c>
      <c r="BG217" s="197">
        <f>IF(O217="zákl. přenesená",K217,0)</f>
        <v>0</v>
      </c>
      <c r="BH217" s="197">
        <f>IF(O217="sníž. přenesená",K217,0)</f>
        <v>0</v>
      </c>
      <c r="BI217" s="197">
        <f>IF(O217="nulová",K217,0)</f>
        <v>0</v>
      </c>
      <c r="BJ217" s="14" t="s">
        <v>86</v>
      </c>
      <c r="BK217" s="197">
        <f>ROUND(P217*H217,2)</f>
        <v>0</v>
      </c>
      <c r="BL217" s="14" t="s">
        <v>157</v>
      </c>
      <c r="BM217" s="196" t="s">
        <v>319</v>
      </c>
    </row>
    <row r="218" spans="2:65" s="1" customFormat="1" ht="19.5">
      <c r="B218" s="30"/>
      <c r="C218" s="31"/>
      <c r="D218" s="198" t="s">
        <v>139</v>
      </c>
      <c r="E218" s="31"/>
      <c r="F218" s="199" t="s">
        <v>320</v>
      </c>
      <c r="G218" s="31"/>
      <c r="H218" s="31"/>
      <c r="I218" s="106"/>
      <c r="J218" s="106"/>
      <c r="K218" s="31"/>
      <c r="L218" s="31"/>
      <c r="M218" s="34"/>
      <c r="N218" s="200"/>
      <c r="O218" s="61"/>
      <c r="P218" s="61"/>
      <c r="Q218" s="61"/>
      <c r="R218" s="61"/>
      <c r="S218" s="61"/>
      <c r="T218" s="61"/>
      <c r="U218" s="61"/>
      <c r="V218" s="61"/>
      <c r="W218" s="61"/>
      <c r="X218" s="61"/>
      <c r="Y218" s="62"/>
      <c r="AT218" s="14" t="s">
        <v>139</v>
      </c>
      <c r="AU218" s="14" t="s">
        <v>86</v>
      </c>
    </row>
    <row r="219" spans="2:65" s="1" customFormat="1" ht="24" customHeight="1">
      <c r="B219" s="30"/>
      <c r="C219" s="202" t="s">
        <v>321</v>
      </c>
      <c r="D219" s="202" t="s">
        <v>189</v>
      </c>
      <c r="E219" s="203" t="s">
        <v>322</v>
      </c>
      <c r="F219" s="204" t="s">
        <v>323</v>
      </c>
      <c r="G219" s="205" t="s">
        <v>135</v>
      </c>
      <c r="H219" s="206">
        <v>18</v>
      </c>
      <c r="I219" s="207"/>
      <c r="J219" s="207"/>
      <c r="K219" s="208">
        <f>ROUND(P219*H219,2)</f>
        <v>0</v>
      </c>
      <c r="L219" s="204" t="s">
        <v>136</v>
      </c>
      <c r="M219" s="34"/>
      <c r="N219" s="209" t="s">
        <v>1</v>
      </c>
      <c r="O219" s="192" t="s">
        <v>42</v>
      </c>
      <c r="P219" s="193">
        <f>I219+J219</f>
        <v>0</v>
      </c>
      <c r="Q219" s="193">
        <f>ROUND(I219*H219,2)</f>
        <v>0</v>
      </c>
      <c r="R219" s="193">
        <f>ROUND(J219*H219,2)</f>
        <v>0</v>
      </c>
      <c r="S219" s="61"/>
      <c r="T219" s="194">
        <f>S219*H219</f>
        <v>0</v>
      </c>
      <c r="U219" s="194">
        <v>0</v>
      </c>
      <c r="V219" s="194">
        <f>U219*H219</f>
        <v>0</v>
      </c>
      <c r="W219" s="194">
        <v>0</v>
      </c>
      <c r="X219" s="194">
        <f>W219*H219</f>
        <v>0</v>
      </c>
      <c r="Y219" s="195" t="s">
        <v>1</v>
      </c>
      <c r="AR219" s="196" t="s">
        <v>157</v>
      </c>
      <c r="AT219" s="196" t="s">
        <v>189</v>
      </c>
      <c r="AU219" s="196" t="s">
        <v>86</v>
      </c>
      <c r="AY219" s="14" t="s">
        <v>131</v>
      </c>
      <c r="BE219" s="197">
        <f>IF(O219="základní",K219,0)</f>
        <v>0</v>
      </c>
      <c r="BF219" s="197">
        <f>IF(O219="snížená",K219,0)</f>
        <v>0</v>
      </c>
      <c r="BG219" s="197">
        <f>IF(O219="zákl. přenesená",K219,0)</f>
        <v>0</v>
      </c>
      <c r="BH219" s="197">
        <f>IF(O219="sníž. přenesená",K219,0)</f>
        <v>0</v>
      </c>
      <c r="BI219" s="197">
        <f>IF(O219="nulová",K219,0)</f>
        <v>0</v>
      </c>
      <c r="BJ219" s="14" t="s">
        <v>86</v>
      </c>
      <c r="BK219" s="197">
        <f>ROUND(P219*H219,2)</f>
        <v>0</v>
      </c>
      <c r="BL219" s="14" t="s">
        <v>157</v>
      </c>
      <c r="BM219" s="196" t="s">
        <v>324</v>
      </c>
    </row>
    <row r="220" spans="2:65" s="1" customFormat="1" ht="29.25">
      <c r="B220" s="30"/>
      <c r="C220" s="31"/>
      <c r="D220" s="198" t="s">
        <v>139</v>
      </c>
      <c r="E220" s="31"/>
      <c r="F220" s="199" t="s">
        <v>325</v>
      </c>
      <c r="G220" s="31"/>
      <c r="H220" s="31"/>
      <c r="I220" s="106"/>
      <c r="J220" s="106"/>
      <c r="K220" s="31"/>
      <c r="L220" s="31"/>
      <c r="M220" s="34"/>
      <c r="N220" s="200"/>
      <c r="O220" s="61"/>
      <c r="P220" s="61"/>
      <c r="Q220" s="61"/>
      <c r="R220" s="61"/>
      <c r="S220" s="61"/>
      <c r="T220" s="61"/>
      <c r="U220" s="61"/>
      <c r="V220" s="61"/>
      <c r="W220" s="61"/>
      <c r="X220" s="61"/>
      <c r="Y220" s="62"/>
      <c r="AT220" s="14" t="s">
        <v>139</v>
      </c>
      <c r="AU220" s="14" t="s">
        <v>86</v>
      </c>
    </row>
    <row r="221" spans="2:65" s="1" customFormat="1" ht="24" customHeight="1">
      <c r="B221" s="30"/>
      <c r="C221" s="202" t="s">
        <v>326</v>
      </c>
      <c r="D221" s="202" t="s">
        <v>189</v>
      </c>
      <c r="E221" s="203" t="s">
        <v>327</v>
      </c>
      <c r="F221" s="204" t="s">
        <v>328</v>
      </c>
      <c r="G221" s="205" t="s">
        <v>329</v>
      </c>
      <c r="H221" s="206">
        <v>8</v>
      </c>
      <c r="I221" s="207"/>
      <c r="J221" s="207"/>
      <c r="K221" s="208">
        <f>ROUND(P221*H221,2)</f>
        <v>0</v>
      </c>
      <c r="L221" s="204" t="s">
        <v>136</v>
      </c>
      <c r="M221" s="34"/>
      <c r="N221" s="209" t="s">
        <v>1</v>
      </c>
      <c r="O221" s="192" t="s">
        <v>42</v>
      </c>
      <c r="P221" s="193">
        <f>I221+J221</f>
        <v>0</v>
      </c>
      <c r="Q221" s="193">
        <f>ROUND(I221*H221,2)</f>
        <v>0</v>
      </c>
      <c r="R221" s="193">
        <f>ROUND(J221*H221,2)</f>
        <v>0</v>
      </c>
      <c r="S221" s="61"/>
      <c r="T221" s="194">
        <f>S221*H221</f>
        <v>0</v>
      </c>
      <c r="U221" s="194">
        <v>0</v>
      </c>
      <c r="V221" s="194">
        <f>U221*H221</f>
        <v>0</v>
      </c>
      <c r="W221" s="194">
        <v>0</v>
      </c>
      <c r="X221" s="194">
        <f>W221*H221</f>
        <v>0</v>
      </c>
      <c r="Y221" s="195" t="s">
        <v>1</v>
      </c>
      <c r="AR221" s="196" t="s">
        <v>157</v>
      </c>
      <c r="AT221" s="196" t="s">
        <v>189</v>
      </c>
      <c r="AU221" s="196" t="s">
        <v>86</v>
      </c>
      <c r="AY221" s="14" t="s">
        <v>131</v>
      </c>
      <c r="BE221" s="197">
        <f>IF(O221="základní",K221,0)</f>
        <v>0</v>
      </c>
      <c r="BF221" s="197">
        <f>IF(O221="snížená",K221,0)</f>
        <v>0</v>
      </c>
      <c r="BG221" s="197">
        <f>IF(O221="zákl. přenesená",K221,0)</f>
        <v>0</v>
      </c>
      <c r="BH221" s="197">
        <f>IF(O221="sníž. přenesená",K221,0)</f>
        <v>0</v>
      </c>
      <c r="BI221" s="197">
        <f>IF(O221="nulová",K221,0)</f>
        <v>0</v>
      </c>
      <c r="BJ221" s="14" t="s">
        <v>86</v>
      </c>
      <c r="BK221" s="197">
        <f>ROUND(P221*H221,2)</f>
        <v>0</v>
      </c>
      <c r="BL221" s="14" t="s">
        <v>157</v>
      </c>
      <c r="BM221" s="196" t="s">
        <v>330</v>
      </c>
    </row>
    <row r="222" spans="2:65" s="1" customFormat="1" ht="11.25">
      <c r="B222" s="30"/>
      <c r="C222" s="31"/>
      <c r="D222" s="198" t="s">
        <v>139</v>
      </c>
      <c r="E222" s="31"/>
      <c r="F222" s="199" t="s">
        <v>328</v>
      </c>
      <c r="G222" s="31"/>
      <c r="H222" s="31"/>
      <c r="I222" s="106"/>
      <c r="J222" s="106"/>
      <c r="K222" s="31"/>
      <c r="L222" s="31"/>
      <c r="M222" s="34"/>
      <c r="N222" s="200"/>
      <c r="O222" s="61"/>
      <c r="P222" s="61"/>
      <c r="Q222" s="61"/>
      <c r="R222" s="61"/>
      <c r="S222" s="61"/>
      <c r="T222" s="61"/>
      <c r="U222" s="61"/>
      <c r="V222" s="61"/>
      <c r="W222" s="61"/>
      <c r="X222" s="61"/>
      <c r="Y222" s="62"/>
      <c r="AT222" s="14" t="s">
        <v>139</v>
      </c>
      <c r="AU222" s="14" t="s">
        <v>86</v>
      </c>
    </row>
    <row r="223" spans="2:65" s="1" customFormat="1" ht="19.5">
      <c r="B223" s="30"/>
      <c r="C223" s="31"/>
      <c r="D223" s="198" t="s">
        <v>140</v>
      </c>
      <c r="E223" s="31"/>
      <c r="F223" s="201" t="s">
        <v>331</v>
      </c>
      <c r="G223" s="31"/>
      <c r="H223" s="31"/>
      <c r="I223" s="106"/>
      <c r="J223" s="106"/>
      <c r="K223" s="31"/>
      <c r="L223" s="31"/>
      <c r="M223" s="34"/>
      <c r="N223" s="220"/>
      <c r="O223" s="221"/>
      <c r="P223" s="221"/>
      <c r="Q223" s="221"/>
      <c r="R223" s="221"/>
      <c r="S223" s="221"/>
      <c r="T223" s="221"/>
      <c r="U223" s="221"/>
      <c r="V223" s="221"/>
      <c r="W223" s="221"/>
      <c r="X223" s="221"/>
      <c r="Y223" s="222"/>
      <c r="AT223" s="14" t="s">
        <v>140</v>
      </c>
      <c r="AU223" s="14" t="s">
        <v>86</v>
      </c>
    </row>
    <row r="224" spans="2:65" s="1" customFormat="1" ht="6.95" customHeight="1">
      <c r="B224" s="45"/>
      <c r="C224" s="46"/>
      <c r="D224" s="46"/>
      <c r="E224" s="46"/>
      <c r="F224" s="46"/>
      <c r="G224" s="46"/>
      <c r="H224" s="46"/>
      <c r="I224" s="139"/>
      <c r="J224" s="139"/>
      <c r="K224" s="46"/>
      <c r="L224" s="46"/>
      <c r="M224" s="34"/>
    </row>
  </sheetData>
  <sheetProtection algorithmName="SHA-512" hashValue="6b+gys038lRFOKIlSx0wK91aTPloyAgmE/b9AON+VDBNC73/Bz1zm3eP6uNYB0wYVuWB1XJ5LOKe4Uk3PV5tZg==" saltValue="WxRcZ26eo9dbODapbK2NKRFpCZHwskVsS64stJVuC/AsCATYXvmGY1sNzbLSIcxEPhK0QA7OQF+vloc39RtGHQ==" spinCount="100000" sheet="1" objects="1" scenarios="1" formatColumns="0" formatRows="0" autoFilter="0"/>
  <autoFilter ref="C120:L223"/>
  <mergeCells count="9">
    <mergeCell ref="E87:H87"/>
    <mergeCell ref="E111:H111"/>
    <mergeCell ref="E113:H113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8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style="99" customWidth="1"/>
    <col min="11" max="11" width="20.16406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5" width="14.16406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T2" s="14" t="s">
        <v>91</v>
      </c>
    </row>
    <row r="3" spans="2:46" ht="6.95" customHeight="1">
      <c r="B3" s="100"/>
      <c r="C3" s="101"/>
      <c r="D3" s="101"/>
      <c r="E3" s="101"/>
      <c r="F3" s="101"/>
      <c r="G3" s="101"/>
      <c r="H3" s="101"/>
      <c r="I3" s="102"/>
      <c r="J3" s="102"/>
      <c r="K3" s="101"/>
      <c r="L3" s="101"/>
      <c r="M3" s="17"/>
      <c r="AT3" s="14" t="s">
        <v>88</v>
      </c>
    </row>
    <row r="4" spans="2:46" ht="24.95" customHeight="1">
      <c r="B4" s="17"/>
      <c r="D4" s="103" t="s">
        <v>95</v>
      </c>
      <c r="M4" s="17"/>
      <c r="N4" s="104" t="s">
        <v>11</v>
      </c>
      <c r="AT4" s="14" t="s">
        <v>4</v>
      </c>
    </row>
    <row r="5" spans="2:46" ht="6.95" customHeight="1">
      <c r="B5" s="17"/>
      <c r="M5" s="17"/>
    </row>
    <row r="6" spans="2:46" ht="12" customHeight="1">
      <c r="B6" s="17"/>
      <c r="D6" s="105" t="s">
        <v>17</v>
      </c>
      <c r="M6" s="17"/>
    </row>
    <row r="7" spans="2:46" ht="16.5" customHeight="1">
      <c r="B7" s="17"/>
      <c r="E7" s="274" t="str">
        <f>'Rekapitulace stavby'!K6</f>
        <v>Oprava TNS Červenka TU1, TU2</v>
      </c>
      <c r="F7" s="275"/>
      <c r="G7" s="275"/>
      <c r="H7" s="275"/>
      <c r="M7" s="17"/>
    </row>
    <row r="8" spans="2:46" s="1" customFormat="1" ht="12" customHeight="1">
      <c r="B8" s="34"/>
      <c r="D8" s="105" t="s">
        <v>96</v>
      </c>
      <c r="I8" s="106"/>
      <c r="J8" s="106"/>
      <c r="M8" s="34"/>
    </row>
    <row r="9" spans="2:46" s="1" customFormat="1" ht="36.950000000000003" customHeight="1">
      <c r="B9" s="34"/>
      <c r="E9" s="276" t="s">
        <v>332</v>
      </c>
      <c r="F9" s="277"/>
      <c r="G9" s="277"/>
      <c r="H9" s="277"/>
      <c r="I9" s="106"/>
      <c r="J9" s="106"/>
      <c r="M9" s="34"/>
    </row>
    <row r="10" spans="2:46" s="1" customFormat="1" ht="11.25">
      <c r="B10" s="34"/>
      <c r="I10" s="106"/>
      <c r="J10" s="106"/>
      <c r="M10" s="34"/>
    </row>
    <row r="11" spans="2:46" s="1" customFormat="1" ht="12" customHeight="1">
      <c r="B11" s="34"/>
      <c r="D11" s="105" t="s">
        <v>19</v>
      </c>
      <c r="F11" s="107" t="s">
        <v>1</v>
      </c>
      <c r="I11" s="108" t="s">
        <v>20</v>
      </c>
      <c r="J11" s="109" t="s">
        <v>1</v>
      </c>
      <c r="M11" s="34"/>
    </row>
    <row r="12" spans="2:46" s="1" customFormat="1" ht="12" customHeight="1">
      <c r="B12" s="34"/>
      <c r="D12" s="105" t="s">
        <v>21</v>
      </c>
      <c r="F12" s="107" t="s">
        <v>22</v>
      </c>
      <c r="I12" s="108" t="s">
        <v>23</v>
      </c>
      <c r="J12" s="110">
        <f>'Rekapitulace stavby'!AN8</f>
        <v>0</v>
      </c>
      <c r="M12" s="34"/>
    </row>
    <row r="13" spans="2:46" s="1" customFormat="1" ht="10.9" customHeight="1">
      <c r="B13" s="34"/>
      <c r="I13" s="106"/>
      <c r="J13" s="106"/>
      <c r="M13" s="34"/>
    </row>
    <row r="14" spans="2:46" s="1" customFormat="1" ht="12" customHeight="1">
      <c r="B14" s="34"/>
      <c r="D14" s="105" t="s">
        <v>24</v>
      </c>
      <c r="I14" s="108" t="s">
        <v>25</v>
      </c>
      <c r="J14" s="109" t="s">
        <v>26</v>
      </c>
      <c r="M14" s="34"/>
    </row>
    <row r="15" spans="2:46" s="1" customFormat="1" ht="18" customHeight="1">
      <c r="B15" s="34"/>
      <c r="E15" s="107" t="s">
        <v>27</v>
      </c>
      <c r="I15" s="108" t="s">
        <v>28</v>
      </c>
      <c r="J15" s="109" t="s">
        <v>29</v>
      </c>
      <c r="M15" s="34"/>
    </row>
    <row r="16" spans="2:46" s="1" customFormat="1" ht="6.95" customHeight="1">
      <c r="B16" s="34"/>
      <c r="I16" s="106"/>
      <c r="J16" s="106"/>
      <c r="M16" s="34"/>
    </row>
    <row r="17" spans="2:13" s="1" customFormat="1" ht="12" customHeight="1">
      <c r="B17" s="34"/>
      <c r="D17" s="105" t="s">
        <v>30</v>
      </c>
      <c r="I17" s="108" t="s">
        <v>25</v>
      </c>
      <c r="J17" s="27" t="str">
        <f>'Rekapitulace stavby'!AN13</f>
        <v>Vyplň údaj</v>
      </c>
      <c r="M17" s="34"/>
    </row>
    <row r="18" spans="2:13" s="1" customFormat="1" ht="18" customHeight="1">
      <c r="B18" s="34"/>
      <c r="E18" s="278" t="str">
        <f>'Rekapitulace stavby'!E14</f>
        <v>Vyplň údaj</v>
      </c>
      <c r="F18" s="279"/>
      <c r="G18" s="279"/>
      <c r="H18" s="279"/>
      <c r="I18" s="108" t="s">
        <v>28</v>
      </c>
      <c r="J18" s="27" t="str">
        <f>'Rekapitulace stavby'!AN14</f>
        <v>Vyplň údaj</v>
      </c>
      <c r="M18" s="34"/>
    </row>
    <row r="19" spans="2:13" s="1" customFormat="1" ht="6.95" customHeight="1">
      <c r="B19" s="34"/>
      <c r="I19" s="106"/>
      <c r="J19" s="106"/>
      <c r="M19" s="34"/>
    </row>
    <row r="20" spans="2:13" s="1" customFormat="1" ht="12" customHeight="1">
      <c r="B20" s="34"/>
      <c r="D20" s="105" t="s">
        <v>32</v>
      </c>
      <c r="I20" s="108" t="s">
        <v>25</v>
      </c>
      <c r="J20" s="109" t="str">
        <f>IF('Rekapitulace stavby'!AN16="","",'Rekapitulace stavby'!AN16)</f>
        <v/>
      </c>
      <c r="M20" s="34"/>
    </row>
    <row r="21" spans="2:13" s="1" customFormat="1" ht="18" customHeight="1">
      <c r="B21" s="34"/>
      <c r="E21" s="107" t="str">
        <f>IF('Rekapitulace stavby'!E17="","",'Rekapitulace stavby'!E17)</f>
        <v xml:space="preserve"> </v>
      </c>
      <c r="I21" s="108" t="s">
        <v>28</v>
      </c>
      <c r="J21" s="109" t="str">
        <f>IF('Rekapitulace stavby'!AN17="","",'Rekapitulace stavby'!AN17)</f>
        <v/>
      </c>
      <c r="M21" s="34"/>
    </row>
    <row r="22" spans="2:13" s="1" customFormat="1" ht="6.95" customHeight="1">
      <c r="B22" s="34"/>
      <c r="I22" s="106"/>
      <c r="J22" s="106"/>
      <c r="M22" s="34"/>
    </row>
    <row r="23" spans="2:13" s="1" customFormat="1" ht="12" customHeight="1">
      <c r="B23" s="34"/>
      <c r="D23" s="105" t="s">
        <v>34</v>
      </c>
      <c r="I23" s="108" t="s">
        <v>25</v>
      </c>
      <c r="J23" s="109" t="s">
        <v>1</v>
      </c>
      <c r="M23" s="34"/>
    </row>
    <row r="24" spans="2:13" s="1" customFormat="1" ht="18" customHeight="1">
      <c r="B24" s="34"/>
      <c r="E24" s="107" t="s">
        <v>35</v>
      </c>
      <c r="I24" s="108" t="s">
        <v>28</v>
      </c>
      <c r="J24" s="109" t="s">
        <v>1</v>
      </c>
      <c r="M24" s="34"/>
    </row>
    <row r="25" spans="2:13" s="1" customFormat="1" ht="6.95" customHeight="1">
      <c r="B25" s="34"/>
      <c r="I25" s="106"/>
      <c r="J25" s="106"/>
      <c r="M25" s="34"/>
    </row>
    <row r="26" spans="2:13" s="1" customFormat="1" ht="12" customHeight="1">
      <c r="B26" s="34"/>
      <c r="D26" s="105" t="s">
        <v>36</v>
      </c>
      <c r="I26" s="106"/>
      <c r="J26" s="106"/>
      <c r="M26" s="34"/>
    </row>
    <row r="27" spans="2:13" s="7" customFormat="1" ht="16.5" customHeight="1">
      <c r="B27" s="111"/>
      <c r="E27" s="280" t="s">
        <v>1</v>
      </c>
      <c r="F27" s="280"/>
      <c r="G27" s="280"/>
      <c r="H27" s="280"/>
      <c r="I27" s="112"/>
      <c r="J27" s="112"/>
      <c r="M27" s="111"/>
    </row>
    <row r="28" spans="2:13" s="1" customFormat="1" ht="6.95" customHeight="1">
      <c r="B28" s="34"/>
      <c r="I28" s="106"/>
      <c r="J28" s="106"/>
      <c r="M28" s="34"/>
    </row>
    <row r="29" spans="2:13" s="1" customFormat="1" ht="6.95" customHeight="1">
      <c r="B29" s="34"/>
      <c r="D29" s="57"/>
      <c r="E29" s="57"/>
      <c r="F29" s="57"/>
      <c r="G29" s="57"/>
      <c r="H29" s="57"/>
      <c r="I29" s="113"/>
      <c r="J29" s="113"/>
      <c r="K29" s="57"/>
      <c r="L29" s="57"/>
      <c r="M29" s="34"/>
    </row>
    <row r="30" spans="2:13" s="1" customFormat="1" ht="12.75">
      <c r="B30" s="34"/>
      <c r="E30" s="105" t="s">
        <v>98</v>
      </c>
      <c r="I30" s="106"/>
      <c r="J30" s="106"/>
      <c r="K30" s="114">
        <f>I96</f>
        <v>0</v>
      </c>
      <c r="M30" s="34"/>
    </row>
    <row r="31" spans="2:13" s="1" customFormat="1" ht="12.75">
      <c r="B31" s="34"/>
      <c r="E31" s="105" t="s">
        <v>99</v>
      </c>
      <c r="I31" s="106"/>
      <c r="J31" s="106"/>
      <c r="K31" s="114">
        <f>J96</f>
        <v>0</v>
      </c>
      <c r="M31" s="34"/>
    </row>
    <row r="32" spans="2:13" s="1" customFormat="1" ht="25.35" customHeight="1">
      <c r="B32" s="34"/>
      <c r="D32" s="115" t="s">
        <v>37</v>
      </c>
      <c r="I32" s="106"/>
      <c r="J32" s="106"/>
      <c r="K32" s="116">
        <f>ROUND(K117, 2)</f>
        <v>0</v>
      </c>
      <c r="M32" s="34"/>
    </row>
    <row r="33" spans="2:13" s="1" customFormat="1" ht="6.95" customHeight="1">
      <c r="B33" s="34"/>
      <c r="D33" s="57"/>
      <c r="E33" s="57"/>
      <c r="F33" s="57"/>
      <c r="G33" s="57"/>
      <c r="H33" s="57"/>
      <c r="I33" s="113"/>
      <c r="J33" s="113"/>
      <c r="K33" s="57"/>
      <c r="L33" s="57"/>
      <c r="M33" s="34"/>
    </row>
    <row r="34" spans="2:13" s="1" customFormat="1" ht="14.45" customHeight="1">
      <c r="B34" s="34"/>
      <c r="F34" s="117" t="s">
        <v>39</v>
      </c>
      <c r="I34" s="118" t="s">
        <v>38</v>
      </c>
      <c r="J34" s="106"/>
      <c r="K34" s="117" t="s">
        <v>40</v>
      </c>
      <c r="M34" s="34"/>
    </row>
    <row r="35" spans="2:13" s="1" customFormat="1" ht="14.45" customHeight="1">
      <c r="B35" s="34"/>
      <c r="D35" s="119" t="s">
        <v>41</v>
      </c>
      <c r="E35" s="105" t="s">
        <v>42</v>
      </c>
      <c r="F35" s="114">
        <f>ROUND((SUM(BE117:BE127)),  2)</f>
        <v>0</v>
      </c>
      <c r="I35" s="120">
        <v>0.21</v>
      </c>
      <c r="J35" s="106"/>
      <c r="K35" s="114">
        <f>ROUND(((SUM(BE117:BE127))*I35),  2)</f>
        <v>0</v>
      </c>
      <c r="M35" s="34"/>
    </row>
    <row r="36" spans="2:13" s="1" customFormat="1" ht="14.45" customHeight="1">
      <c r="B36" s="34"/>
      <c r="E36" s="105" t="s">
        <v>43</v>
      </c>
      <c r="F36" s="114">
        <f>ROUND((SUM(BF117:BF127)),  2)</f>
        <v>0</v>
      </c>
      <c r="I36" s="120">
        <v>0.15</v>
      </c>
      <c r="J36" s="106"/>
      <c r="K36" s="114">
        <f>ROUND(((SUM(BF117:BF127))*I36),  2)</f>
        <v>0</v>
      </c>
      <c r="M36" s="34"/>
    </row>
    <row r="37" spans="2:13" s="1" customFormat="1" ht="14.45" hidden="1" customHeight="1">
      <c r="B37" s="34"/>
      <c r="E37" s="105" t="s">
        <v>44</v>
      </c>
      <c r="F37" s="114">
        <f>ROUND((SUM(BG117:BG127)),  2)</f>
        <v>0</v>
      </c>
      <c r="I37" s="120">
        <v>0.21</v>
      </c>
      <c r="J37" s="106"/>
      <c r="K37" s="114">
        <f>0</f>
        <v>0</v>
      </c>
      <c r="M37" s="34"/>
    </row>
    <row r="38" spans="2:13" s="1" customFormat="1" ht="14.45" hidden="1" customHeight="1">
      <c r="B38" s="34"/>
      <c r="E38" s="105" t="s">
        <v>45</v>
      </c>
      <c r="F38" s="114">
        <f>ROUND((SUM(BH117:BH127)),  2)</f>
        <v>0</v>
      </c>
      <c r="I38" s="120">
        <v>0.15</v>
      </c>
      <c r="J38" s="106"/>
      <c r="K38" s="114">
        <f>0</f>
        <v>0</v>
      </c>
      <c r="M38" s="34"/>
    </row>
    <row r="39" spans="2:13" s="1" customFormat="1" ht="14.45" hidden="1" customHeight="1">
      <c r="B39" s="34"/>
      <c r="E39" s="105" t="s">
        <v>46</v>
      </c>
      <c r="F39" s="114">
        <f>ROUND((SUM(BI117:BI127)),  2)</f>
        <v>0</v>
      </c>
      <c r="I39" s="120">
        <v>0</v>
      </c>
      <c r="J39" s="106"/>
      <c r="K39" s="114">
        <f>0</f>
        <v>0</v>
      </c>
      <c r="M39" s="34"/>
    </row>
    <row r="40" spans="2:13" s="1" customFormat="1" ht="6.95" customHeight="1">
      <c r="B40" s="34"/>
      <c r="I40" s="106"/>
      <c r="J40" s="106"/>
      <c r="M40" s="34"/>
    </row>
    <row r="41" spans="2:13" s="1" customFormat="1" ht="25.35" customHeight="1">
      <c r="B41" s="34"/>
      <c r="C41" s="121"/>
      <c r="D41" s="122" t="s">
        <v>47</v>
      </c>
      <c r="E41" s="123"/>
      <c r="F41" s="123"/>
      <c r="G41" s="124" t="s">
        <v>48</v>
      </c>
      <c r="H41" s="125" t="s">
        <v>49</v>
      </c>
      <c r="I41" s="126"/>
      <c r="J41" s="126"/>
      <c r="K41" s="127">
        <f>SUM(K32:K39)</f>
        <v>0</v>
      </c>
      <c r="L41" s="128"/>
      <c r="M41" s="34"/>
    </row>
    <row r="42" spans="2:13" s="1" customFormat="1" ht="14.45" customHeight="1">
      <c r="B42" s="34"/>
      <c r="I42" s="106"/>
      <c r="J42" s="106"/>
      <c r="M42" s="34"/>
    </row>
    <row r="43" spans="2:13" ht="14.45" customHeight="1">
      <c r="B43" s="17"/>
      <c r="M43" s="17"/>
    </row>
    <row r="44" spans="2:13" ht="14.45" customHeight="1">
      <c r="B44" s="17"/>
      <c r="M44" s="17"/>
    </row>
    <row r="45" spans="2:13" ht="14.45" customHeight="1">
      <c r="B45" s="17"/>
      <c r="M45" s="17"/>
    </row>
    <row r="46" spans="2:13" ht="14.45" customHeight="1">
      <c r="B46" s="17"/>
      <c r="M46" s="17"/>
    </row>
    <row r="47" spans="2:13" ht="14.45" customHeight="1">
      <c r="B47" s="17"/>
      <c r="M47" s="17"/>
    </row>
    <row r="48" spans="2:13" ht="14.45" customHeight="1">
      <c r="B48" s="17"/>
      <c r="M48" s="17"/>
    </row>
    <row r="49" spans="2:13" ht="14.45" customHeight="1">
      <c r="B49" s="17"/>
      <c r="M49" s="17"/>
    </row>
    <row r="50" spans="2:13" s="1" customFormat="1" ht="14.45" customHeight="1">
      <c r="B50" s="34"/>
      <c r="D50" s="129" t="s">
        <v>50</v>
      </c>
      <c r="E50" s="130"/>
      <c r="F50" s="130"/>
      <c r="G50" s="129" t="s">
        <v>51</v>
      </c>
      <c r="H50" s="130"/>
      <c r="I50" s="131"/>
      <c r="J50" s="131"/>
      <c r="K50" s="130"/>
      <c r="L50" s="130"/>
      <c r="M50" s="34"/>
    </row>
    <row r="51" spans="2:13" ht="11.25">
      <c r="B51" s="17"/>
      <c r="M51" s="17"/>
    </row>
    <row r="52" spans="2:13" ht="11.25">
      <c r="B52" s="17"/>
      <c r="M52" s="17"/>
    </row>
    <row r="53" spans="2:13" ht="11.25">
      <c r="B53" s="17"/>
      <c r="M53" s="17"/>
    </row>
    <row r="54" spans="2:13" ht="11.25">
      <c r="B54" s="17"/>
      <c r="M54" s="17"/>
    </row>
    <row r="55" spans="2:13" ht="11.25">
      <c r="B55" s="17"/>
      <c r="M55" s="17"/>
    </row>
    <row r="56" spans="2:13" ht="11.25">
      <c r="B56" s="17"/>
      <c r="M56" s="17"/>
    </row>
    <row r="57" spans="2:13" ht="11.25">
      <c r="B57" s="17"/>
      <c r="M57" s="17"/>
    </row>
    <row r="58" spans="2:13" ht="11.25">
      <c r="B58" s="17"/>
      <c r="M58" s="17"/>
    </row>
    <row r="59" spans="2:13" ht="11.25">
      <c r="B59" s="17"/>
      <c r="M59" s="17"/>
    </row>
    <row r="60" spans="2:13" ht="11.25">
      <c r="B60" s="17"/>
      <c r="M60" s="17"/>
    </row>
    <row r="61" spans="2:13" s="1" customFormat="1" ht="12.75">
      <c r="B61" s="34"/>
      <c r="D61" s="132" t="s">
        <v>52</v>
      </c>
      <c r="E61" s="133"/>
      <c r="F61" s="134" t="s">
        <v>53</v>
      </c>
      <c r="G61" s="132" t="s">
        <v>52</v>
      </c>
      <c r="H61" s="133"/>
      <c r="I61" s="135"/>
      <c r="J61" s="136" t="s">
        <v>53</v>
      </c>
      <c r="K61" s="133"/>
      <c r="L61" s="133"/>
      <c r="M61" s="34"/>
    </row>
    <row r="62" spans="2:13" ht="11.25">
      <c r="B62" s="17"/>
      <c r="M62" s="17"/>
    </row>
    <row r="63" spans="2:13" ht="11.25">
      <c r="B63" s="17"/>
      <c r="M63" s="17"/>
    </row>
    <row r="64" spans="2:13" ht="11.25">
      <c r="B64" s="17"/>
      <c r="M64" s="17"/>
    </row>
    <row r="65" spans="2:13" s="1" customFormat="1" ht="12.75">
      <c r="B65" s="34"/>
      <c r="D65" s="129" t="s">
        <v>54</v>
      </c>
      <c r="E65" s="130"/>
      <c r="F65" s="130"/>
      <c r="G65" s="129" t="s">
        <v>55</v>
      </c>
      <c r="H65" s="130"/>
      <c r="I65" s="131"/>
      <c r="J65" s="131"/>
      <c r="K65" s="130"/>
      <c r="L65" s="130"/>
      <c r="M65" s="34"/>
    </row>
    <row r="66" spans="2:13" ht="11.25">
      <c r="B66" s="17"/>
      <c r="M66" s="17"/>
    </row>
    <row r="67" spans="2:13" ht="11.25">
      <c r="B67" s="17"/>
      <c r="M67" s="17"/>
    </row>
    <row r="68" spans="2:13" ht="11.25">
      <c r="B68" s="17"/>
      <c r="M68" s="17"/>
    </row>
    <row r="69" spans="2:13" ht="11.25">
      <c r="B69" s="17"/>
      <c r="M69" s="17"/>
    </row>
    <row r="70" spans="2:13" ht="11.25">
      <c r="B70" s="17"/>
      <c r="M70" s="17"/>
    </row>
    <row r="71" spans="2:13" ht="11.25">
      <c r="B71" s="17"/>
      <c r="M71" s="17"/>
    </row>
    <row r="72" spans="2:13" ht="11.25">
      <c r="B72" s="17"/>
      <c r="M72" s="17"/>
    </row>
    <row r="73" spans="2:13" ht="11.25">
      <c r="B73" s="17"/>
      <c r="M73" s="17"/>
    </row>
    <row r="74" spans="2:13" ht="11.25">
      <c r="B74" s="17"/>
      <c r="M74" s="17"/>
    </row>
    <row r="75" spans="2:13" ht="11.25">
      <c r="B75" s="17"/>
      <c r="M75" s="17"/>
    </row>
    <row r="76" spans="2:13" s="1" customFormat="1" ht="12.75">
      <c r="B76" s="34"/>
      <c r="D76" s="132" t="s">
        <v>52</v>
      </c>
      <c r="E76" s="133"/>
      <c r="F76" s="134" t="s">
        <v>53</v>
      </c>
      <c r="G76" s="132" t="s">
        <v>52</v>
      </c>
      <c r="H76" s="133"/>
      <c r="I76" s="135"/>
      <c r="J76" s="136" t="s">
        <v>53</v>
      </c>
      <c r="K76" s="133"/>
      <c r="L76" s="133"/>
      <c r="M76" s="34"/>
    </row>
    <row r="77" spans="2:13" s="1" customFormat="1" ht="14.45" customHeight="1">
      <c r="B77" s="137"/>
      <c r="C77" s="138"/>
      <c r="D77" s="138"/>
      <c r="E77" s="138"/>
      <c r="F77" s="138"/>
      <c r="G77" s="138"/>
      <c r="H77" s="138"/>
      <c r="I77" s="139"/>
      <c r="J77" s="139"/>
      <c r="K77" s="138"/>
      <c r="L77" s="138"/>
      <c r="M77" s="34"/>
    </row>
    <row r="81" spans="2:47" s="1" customFormat="1" ht="6.95" customHeight="1">
      <c r="B81" s="140"/>
      <c r="C81" s="141"/>
      <c r="D81" s="141"/>
      <c r="E81" s="141"/>
      <c r="F81" s="141"/>
      <c r="G81" s="141"/>
      <c r="H81" s="141"/>
      <c r="I81" s="142"/>
      <c r="J81" s="142"/>
      <c r="K81" s="141"/>
      <c r="L81" s="141"/>
      <c r="M81" s="34"/>
    </row>
    <row r="82" spans="2:47" s="1" customFormat="1" ht="24.95" customHeight="1">
      <c r="B82" s="30"/>
      <c r="C82" s="20" t="s">
        <v>100</v>
      </c>
      <c r="D82" s="31"/>
      <c r="E82" s="31"/>
      <c r="F82" s="31"/>
      <c r="G82" s="31"/>
      <c r="H82" s="31"/>
      <c r="I82" s="106"/>
      <c r="J82" s="106"/>
      <c r="K82" s="31"/>
      <c r="L82" s="31"/>
      <c r="M82" s="34"/>
    </row>
    <row r="83" spans="2:47" s="1" customFormat="1" ht="6.95" customHeight="1">
      <c r="B83" s="30"/>
      <c r="C83" s="31"/>
      <c r="D83" s="31"/>
      <c r="E83" s="31"/>
      <c r="F83" s="31"/>
      <c r="G83" s="31"/>
      <c r="H83" s="31"/>
      <c r="I83" s="106"/>
      <c r="J83" s="106"/>
      <c r="K83" s="31"/>
      <c r="L83" s="31"/>
      <c r="M83" s="34"/>
    </row>
    <row r="84" spans="2:47" s="1" customFormat="1" ht="12" customHeight="1">
      <c r="B84" s="30"/>
      <c r="C84" s="26" t="s">
        <v>17</v>
      </c>
      <c r="D84" s="31"/>
      <c r="E84" s="31"/>
      <c r="F84" s="31"/>
      <c r="G84" s="31"/>
      <c r="H84" s="31"/>
      <c r="I84" s="106"/>
      <c r="J84" s="106"/>
      <c r="K84" s="31"/>
      <c r="L84" s="31"/>
      <c r="M84" s="34"/>
    </row>
    <row r="85" spans="2:47" s="1" customFormat="1" ht="16.5" customHeight="1">
      <c r="B85" s="30"/>
      <c r="C85" s="31"/>
      <c r="D85" s="31"/>
      <c r="E85" s="281" t="str">
        <f>E7</f>
        <v>Oprava TNS Červenka TU1, TU2</v>
      </c>
      <c r="F85" s="282"/>
      <c r="G85" s="282"/>
      <c r="H85" s="282"/>
      <c r="I85" s="106"/>
      <c r="J85" s="106"/>
      <c r="K85" s="31"/>
      <c r="L85" s="31"/>
      <c r="M85" s="34"/>
    </row>
    <row r="86" spans="2:47" s="1" customFormat="1" ht="12" customHeight="1">
      <c r="B86" s="30"/>
      <c r="C86" s="26" t="s">
        <v>96</v>
      </c>
      <c r="D86" s="31"/>
      <c r="E86" s="31"/>
      <c r="F86" s="31"/>
      <c r="G86" s="31"/>
      <c r="H86" s="31"/>
      <c r="I86" s="106"/>
      <c r="J86" s="106"/>
      <c r="K86" s="31"/>
      <c r="L86" s="31"/>
      <c r="M86" s="34"/>
    </row>
    <row r="87" spans="2:47" s="1" customFormat="1" ht="16.5" customHeight="1">
      <c r="B87" s="30"/>
      <c r="C87" s="31"/>
      <c r="D87" s="31"/>
      <c r="E87" s="253" t="str">
        <f>E9</f>
        <v>02 - VRN</v>
      </c>
      <c r="F87" s="283"/>
      <c r="G87" s="283"/>
      <c r="H87" s="283"/>
      <c r="I87" s="106"/>
      <c r="J87" s="106"/>
      <c r="K87" s="31"/>
      <c r="L87" s="31"/>
      <c r="M87" s="34"/>
    </row>
    <row r="88" spans="2:47" s="1" customFormat="1" ht="6.95" customHeight="1">
      <c r="B88" s="30"/>
      <c r="C88" s="31"/>
      <c r="D88" s="31"/>
      <c r="E88" s="31"/>
      <c r="F88" s="31"/>
      <c r="G88" s="31"/>
      <c r="H88" s="31"/>
      <c r="I88" s="106"/>
      <c r="J88" s="106"/>
      <c r="K88" s="31"/>
      <c r="L88" s="31"/>
      <c r="M88" s="34"/>
    </row>
    <row r="89" spans="2:47" s="1" customFormat="1" ht="12" customHeight="1">
      <c r="B89" s="30"/>
      <c r="C89" s="26" t="s">
        <v>21</v>
      </c>
      <c r="D89" s="31"/>
      <c r="E89" s="31"/>
      <c r="F89" s="24" t="str">
        <f>F12</f>
        <v>Červenka</v>
      </c>
      <c r="G89" s="31"/>
      <c r="H89" s="31"/>
      <c r="I89" s="108" t="s">
        <v>23</v>
      </c>
      <c r="J89" s="110">
        <f>IF(J12="","",J12)</f>
        <v>0</v>
      </c>
      <c r="K89" s="31"/>
      <c r="L89" s="31"/>
      <c r="M89" s="34"/>
    </row>
    <row r="90" spans="2:47" s="1" customFormat="1" ht="6.95" customHeight="1">
      <c r="B90" s="30"/>
      <c r="C90" s="31"/>
      <c r="D90" s="31"/>
      <c r="E90" s="31"/>
      <c r="F90" s="31"/>
      <c r="G90" s="31"/>
      <c r="H90" s="31"/>
      <c r="I90" s="106"/>
      <c r="J90" s="106"/>
      <c r="K90" s="31"/>
      <c r="L90" s="31"/>
      <c r="M90" s="34"/>
    </row>
    <row r="91" spans="2:47" s="1" customFormat="1" ht="15.2" customHeight="1">
      <c r="B91" s="30"/>
      <c r="C91" s="26" t="s">
        <v>24</v>
      </c>
      <c r="D91" s="31"/>
      <c r="E91" s="31"/>
      <c r="F91" s="24" t="str">
        <f>E15</f>
        <v>Správa železniční dopravní cesty, s.o.</v>
      </c>
      <c r="G91" s="31"/>
      <c r="H91" s="31"/>
      <c r="I91" s="108" t="s">
        <v>32</v>
      </c>
      <c r="J91" s="143" t="str">
        <f>E21</f>
        <v xml:space="preserve"> </v>
      </c>
      <c r="K91" s="31"/>
      <c r="L91" s="31"/>
      <c r="M91" s="34"/>
    </row>
    <row r="92" spans="2:47" s="1" customFormat="1" ht="15.2" customHeight="1">
      <c r="B92" s="30"/>
      <c r="C92" s="26" t="s">
        <v>30</v>
      </c>
      <c r="D92" s="31"/>
      <c r="E92" s="31"/>
      <c r="F92" s="24" t="str">
        <f>IF(E18="","",E18)</f>
        <v>Vyplň údaj</v>
      </c>
      <c r="G92" s="31"/>
      <c r="H92" s="31"/>
      <c r="I92" s="108" t="s">
        <v>34</v>
      </c>
      <c r="J92" s="143" t="str">
        <f>E24</f>
        <v>Ing. Jan Pavláček</v>
      </c>
      <c r="K92" s="31"/>
      <c r="L92" s="31"/>
      <c r="M92" s="34"/>
    </row>
    <row r="93" spans="2:47" s="1" customFormat="1" ht="10.35" customHeight="1">
      <c r="B93" s="30"/>
      <c r="C93" s="31"/>
      <c r="D93" s="31"/>
      <c r="E93" s="31"/>
      <c r="F93" s="31"/>
      <c r="G93" s="31"/>
      <c r="H93" s="31"/>
      <c r="I93" s="106"/>
      <c r="J93" s="106"/>
      <c r="K93" s="31"/>
      <c r="L93" s="31"/>
      <c r="M93" s="34"/>
    </row>
    <row r="94" spans="2:47" s="1" customFormat="1" ht="29.25" customHeight="1">
      <c r="B94" s="30"/>
      <c r="C94" s="144" t="s">
        <v>101</v>
      </c>
      <c r="D94" s="145"/>
      <c r="E94" s="145"/>
      <c r="F94" s="145"/>
      <c r="G94" s="145"/>
      <c r="H94" s="145"/>
      <c r="I94" s="146" t="s">
        <v>102</v>
      </c>
      <c r="J94" s="146" t="s">
        <v>103</v>
      </c>
      <c r="K94" s="147" t="s">
        <v>104</v>
      </c>
      <c r="L94" s="145"/>
      <c r="M94" s="34"/>
    </row>
    <row r="95" spans="2:47" s="1" customFormat="1" ht="10.35" customHeight="1">
      <c r="B95" s="30"/>
      <c r="C95" s="31"/>
      <c r="D95" s="31"/>
      <c r="E95" s="31"/>
      <c r="F95" s="31"/>
      <c r="G95" s="31"/>
      <c r="H95" s="31"/>
      <c r="I95" s="106"/>
      <c r="J95" s="106"/>
      <c r="K95" s="31"/>
      <c r="L95" s="31"/>
      <c r="M95" s="34"/>
    </row>
    <row r="96" spans="2:47" s="1" customFormat="1" ht="22.9" customHeight="1">
      <c r="B96" s="30"/>
      <c r="C96" s="148" t="s">
        <v>105</v>
      </c>
      <c r="D96" s="31"/>
      <c r="E96" s="31"/>
      <c r="F96" s="31"/>
      <c r="G96" s="31"/>
      <c r="H96" s="31"/>
      <c r="I96" s="149">
        <f>Q117</f>
        <v>0</v>
      </c>
      <c r="J96" s="149">
        <f>R117</f>
        <v>0</v>
      </c>
      <c r="K96" s="74">
        <f>K117</f>
        <v>0</v>
      </c>
      <c r="L96" s="31"/>
      <c r="M96" s="34"/>
      <c r="AU96" s="14" t="s">
        <v>106</v>
      </c>
    </row>
    <row r="97" spans="2:13" s="8" customFormat="1" ht="24.95" customHeight="1">
      <c r="B97" s="150"/>
      <c r="C97" s="151"/>
      <c r="D97" s="152" t="s">
        <v>333</v>
      </c>
      <c r="E97" s="153"/>
      <c r="F97" s="153"/>
      <c r="G97" s="153"/>
      <c r="H97" s="153"/>
      <c r="I97" s="154">
        <f>Q118</f>
        <v>0</v>
      </c>
      <c r="J97" s="154">
        <f>R118</f>
        <v>0</v>
      </c>
      <c r="K97" s="155">
        <f>K118</f>
        <v>0</v>
      </c>
      <c r="L97" s="151"/>
      <c r="M97" s="156"/>
    </row>
    <row r="98" spans="2:13" s="1" customFormat="1" ht="21.75" customHeight="1">
      <c r="B98" s="30"/>
      <c r="C98" s="31"/>
      <c r="D98" s="31"/>
      <c r="E98" s="31"/>
      <c r="F98" s="31"/>
      <c r="G98" s="31"/>
      <c r="H98" s="31"/>
      <c r="I98" s="106"/>
      <c r="J98" s="106"/>
      <c r="K98" s="31"/>
      <c r="L98" s="31"/>
      <c r="M98" s="34"/>
    </row>
    <row r="99" spans="2:13" s="1" customFormat="1" ht="6.95" customHeight="1">
      <c r="B99" s="45"/>
      <c r="C99" s="46"/>
      <c r="D99" s="46"/>
      <c r="E99" s="46"/>
      <c r="F99" s="46"/>
      <c r="G99" s="46"/>
      <c r="H99" s="46"/>
      <c r="I99" s="139"/>
      <c r="J99" s="139"/>
      <c r="K99" s="46"/>
      <c r="L99" s="46"/>
      <c r="M99" s="34"/>
    </row>
    <row r="103" spans="2:13" s="1" customFormat="1" ht="6.95" customHeight="1">
      <c r="B103" s="47"/>
      <c r="C103" s="48"/>
      <c r="D103" s="48"/>
      <c r="E103" s="48"/>
      <c r="F103" s="48"/>
      <c r="G103" s="48"/>
      <c r="H103" s="48"/>
      <c r="I103" s="142"/>
      <c r="J103" s="142"/>
      <c r="K103" s="48"/>
      <c r="L103" s="48"/>
      <c r="M103" s="34"/>
    </row>
    <row r="104" spans="2:13" s="1" customFormat="1" ht="24.95" customHeight="1">
      <c r="B104" s="30"/>
      <c r="C104" s="20" t="s">
        <v>112</v>
      </c>
      <c r="D104" s="31"/>
      <c r="E104" s="31"/>
      <c r="F104" s="31"/>
      <c r="G104" s="31"/>
      <c r="H104" s="31"/>
      <c r="I104" s="106"/>
      <c r="J104" s="106"/>
      <c r="K104" s="31"/>
      <c r="L104" s="31"/>
      <c r="M104" s="34"/>
    </row>
    <row r="105" spans="2:13" s="1" customFormat="1" ht="6.95" customHeight="1">
      <c r="B105" s="30"/>
      <c r="C105" s="31"/>
      <c r="D105" s="31"/>
      <c r="E105" s="31"/>
      <c r="F105" s="31"/>
      <c r="G105" s="31"/>
      <c r="H105" s="31"/>
      <c r="I105" s="106"/>
      <c r="J105" s="106"/>
      <c r="K105" s="31"/>
      <c r="L105" s="31"/>
      <c r="M105" s="34"/>
    </row>
    <row r="106" spans="2:13" s="1" customFormat="1" ht="12" customHeight="1">
      <c r="B106" s="30"/>
      <c r="C106" s="26" t="s">
        <v>17</v>
      </c>
      <c r="D106" s="31"/>
      <c r="E106" s="31"/>
      <c r="F106" s="31"/>
      <c r="G106" s="31"/>
      <c r="H106" s="31"/>
      <c r="I106" s="106"/>
      <c r="J106" s="106"/>
      <c r="K106" s="31"/>
      <c r="L106" s="31"/>
      <c r="M106" s="34"/>
    </row>
    <row r="107" spans="2:13" s="1" customFormat="1" ht="16.5" customHeight="1">
      <c r="B107" s="30"/>
      <c r="C107" s="31"/>
      <c r="D107" s="31"/>
      <c r="E107" s="281" t="str">
        <f>E7</f>
        <v>Oprava TNS Červenka TU1, TU2</v>
      </c>
      <c r="F107" s="282"/>
      <c r="G107" s="282"/>
      <c r="H107" s="282"/>
      <c r="I107" s="106"/>
      <c r="J107" s="106"/>
      <c r="K107" s="31"/>
      <c r="L107" s="31"/>
      <c r="M107" s="34"/>
    </row>
    <row r="108" spans="2:13" s="1" customFormat="1" ht="12" customHeight="1">
      <c r="B108" s="30"/>
      <c r="C108" s="26" t="s">
        <v>96</v>
      </c>
      <c r="D108" s="31"/>
      <c r="E108" s="31"/>
      <c r="F108" s="31"/>
      <c r="G108" s="31"/>
      <c r="H108" s="31"/>
      <c r="I108" s="106"/>
      <c r="J108" s="106"/>
      <c r="K108" s="31"/>
      <c r="L108" s="31"/>
      <c r="M108" s="34"/>
    </row>
    <row r="109" spans="2:13" s="1" customFormat="1" ht="16.5" customHeight="1">
      <c r="B109" s="30"/>
      <c r="C109" s="31"/>
      <c r="D109" s="31"/>
      <c r="E109" s="253" t="str">
        <f>E9</f>
        <v>02 - VRN</v>
      </c>
      <c r="F109" s="283"/>
      <c r="G109" s="283"/>
      <c r="H109" s="283"/>
      <c r="I109" s="106"/>
      <c r="J109" s="106"/>
      <c r="K109" s="31"/>
      <c r="L109" s="31"/>
      <c r="M109" s="34"/>
    </row>
    <row r="110" spans="2:13" s="1" customFormat="1" ht="6.95" customHeight="1">
      <c r="B110" s="30"/>
      <c r="C110" s="31"/>
      <c r="D110" s="31"/>
      <c r="E110" s="31"/>
      <c r="F110" s="31"/>
      <c r="G110" s="31"/>
      <c r="H110" s="31"/>
      <c r="I110" s="106"/>
      <c r="J110" s="106"/>
      <c r="K110" s="31"/>
      <c r="L110" s="31"/>
      <c r="M110" s="34"/>
    </row>
    <row r="111" spans="2:13" s="1" customFormat="1" ht="12" customHeight="1">
      <c r="B111" s="30"/>
      <c r="C111" s="26" t="s">
        <v>21</v>
      </c>
      <c r="D111" s="31"/>
      <c r="E111" s="31"/>
      <c r="F111" s="24" t="str">
        <f>F12</f>
        <v>Červenka</v>
      </c>
      <c r="G111" s="31"/>
      <c r="H111" s="31"/>
      <c r="I111" s="108" t="s">
        <v>23</v>
      </c>
      <c r="J111" s="110">
        <f>IF(J12="","",J12)</f>
        <v>0</v>
      </c>
      <c r="K111" s="31"/>
      <c r="L111" s="31"/>
      <c r="M111" s="34"/>
    </row>
    <row r="112" spans="2:13" s="1" customFormat="1" ht="6.95" customHeight="1">
      <c r="B112" s="30"/>
      <c r="C112" s="31"/>
      <c r="D112" s="31"/>
      <c r="E112" s="31"/>
      <c r="F112" s="31"/>
      <c r="G112" s="31"/>
      <c r="H112" s="31"/>
      <c r="I112" s="106"/>
      <c r="J112" s="106"/>
      <c r="K112" s="31"/>
      <c r="L112" s="31"/>
      <c r="M112" s="34"/>
    </row>
    <row r="113" spans="2:65" s="1" customFormat="1" ht="15.2" customHeight="1">
      <c r="B113" s="30"/>
      <c r="C113" s="26" t="s">
        <v>24</v>
      </c>
      <c r="D113" s="31"/>
      <c r="E113" s="31"/>
      <c r="F113" s="24" t="str">
        <f>E15</f>
        <v>Správa železniční dopravní cesty, s.o.</v>
      </c>
      <c r="G113" s="31"/>
      <c r="H113" s="31"/>
      <c r="I113" s="108" t="s">
        <v>32</v>
      </c>
      <c r="J113" s="143" t="str">
        <f>E21</f>
        <v xml:space="preserve"> </v>
      </c>
      <c r="K113" s="31"/>
      <c r="L113" s="31"/>
      <c r="M113" s="34"/>
    </row>
    <row r="114" spans="2:65" s="1" customFormat="1" ht="15.2" customHeight="1">
      <c r="B114" s="30"/>
      <c r="C114" s="26" t="s">
        <v>30</v>
      </c>
      <c r="D114" s="31"/>
      <c r="E114" s="31"/>
      <c r="F114" s="24" t="str">
        <f>IF(E18="","",E18)</f>
        <v>Vyplň údaj</v>
      </c>
      <c r="G114" s="31"/>
      <c r="H114" s="31"/>
      <c r="I114" s="108" t="s">
        <v>34</v>
      </c>
      <c r="J114" s="143" t="str">
        <f>E24</f>
        <v>Ing. Jan Pavláček</v>
      </c>
      <c r="K114" s="31"/>
      <c r="L114" s="31"/>
      <c r="M114" s="34"/>
    </row>
    <row r="115" spans="2:65" s="1" customFormat="1" ht="10.35" customHeight="1">
      <c r="B115" s="30"/>
      <c r="C115" s="31"/>
      <c r="D115" s="31"/>
      <c r="E115" s="31"/>
      <c r="F115" s="31"/>
      <c r="G115" s="31"/>
      <c r="H115" s="31"/>
      <c r="I115" s="106"/>
      <c r="J115" s="106"/>
      <c r="K115" s="31"/>
      <c r="L115" s="31"/>
      <c r="M115" s="34"/>
    </row>
    <row r="116" spans="2:65" s="9" customFormat="1" ht="29.25" customHeight="1">
      <c r="B116" s="157"/>
      <c r="C116" s="158" t="s">
        <v>113</v>
      </c>
      <c r="D116" s="159" t="s">
        <v>62</v>
      </c>
      <c r="E116" s="159" t="s">
        <v>58</v>
      </c>
      <c r="F116" s="159" t="s">
        <v>59</v>
      </c>
      <c r="G116" s="159" t="s">
        <v>114</v>
      </c>
      <c r="H116" s="159" t="s">
        <v>115</v>
      </c>
      <c r="I116" s="160" t="s">
        <v>116</v>
      </c>
      <c r="J116" s="160" t="s">
        <v>117</v>
      </c>
      <c r="K116" s="159" t="s">
        <v>104</v>
      </c>
      <c r="L116" s="161" t="s">
        <v>118</v>
      </c>
      <c r="M116" s="162"/>
      <c r="N116" s="65" t="s">
        <v>1</v>
      </c>
      <c r="O116" s="66" t="s">
        <v>41</v>
      </c>
      <c r="P116" s="66" t="s">
        <v>119</v>
      </c>
      <c r="Q116" s="66" t="s">
        <v>120</v>
      </c>
      <c r="R116" s="66" t="s">
        <v>121</v>
      </c>
      <c r="S116" s="66" t="s">
        <v>122</v>
      </c>
      <c r="T116" s="66" t="s">
        <v>123</v>
      </c>
      <c r="U116" s="66" t="s">
        <v>124</v>
      </c>
      <c r="V116" s="66" t="s">
        <v>125</v>
      </c>
      <c r="W116" s="66" t="s">
        <v>126</v>
      </c>
      <c r="X116" s="66" t="s">
        <v>127</v>
      </c>
      <c r="Y116" s="67" t="s">
        <v>128</v>
      </c>
    </row>
    <row r="117" spans="2:65" s="1" customFormat="1" ht="22.9" customHeight="1">
      <c r="B117" s="30"/>
      <c r="C117" s="72" t="s">
        <v>129</v>
      </c>
      <c r="D117" s="31"/>
      <c r="E117" s="31"/>
      <c r="F117" s="31"/>
      <c r="G117" s="31"/>
      <c r="H117" s="31"/>
      <c r="I117" s="106"/>
      <c r="J117" s="106"/>
      <c r="K117" s="163">
        <f>BK117</f>
        <v>0</v>
      </c>
      <c r="L117" s="31"/>
      <c r="M117" s="34"/>
      <c r="N117" s="68"/>
      <c r="O117" s="69"/>
      <c r="P117" s="69"/>
      <c r="Q117" s="164">
        <f>Q118</f>
        <v>0</v>
      </c>
      <c r="R117" s="164">
        <f>R118</f>
        <v>0</v>
      </c>
      <c r="S117" s="69"/>
      <c r="T117" s="165">
        <f>T118</f>
        <v>0</v>
      </c>
      <c r="U117" s="69"/>
      <c r="V117" s="165">
        <f>V118</f>
        <v>0</v>
      </c>
      <c r="W117" s="69"/>
      <c r="X117" s="165">
        <f>X118</f>
        <v>0</v>
      </c>
      <c r="Y117" s="70"/>
      <c r="AT117" s="14" t="s">
        <v>78</v>
      </c>
      <c r="AU117" s="14" t="s">
        <v>106</v>
      </c>
      <c r="BK117" s="166">
        <f>BK118</f>
        <v>0</v>
      </c>
    </row>
    <row r="118" spans="2:65" s="10" customFormat="1" ht="25.9" customHeight="1">
      <c r="B118" s="167"/>
      <c r="C118" s="168"/>
      <c r="D118" s="169" t="s">
        <v>78</v>
      </c>
      <c r="E118" s="170" t="s">
        <v>90</v>
      </c>
      <c r="F118" s="170" t="s">
        <v>334</v>
      </c>
      <c r="G118" s="168"/>
      <c r="H118" s="168"/>
      <c r="I118" s="171"/>
      <c r="J118" s="171"/>
      <c r="K118" s="172">
        <f>BK118</f>
        <v>0</v>
      </c>
      <c r="L118" s="168"/>
      <c r="M118" s="173"/>
      <c r="N118" s="174"/>
      <c r="O118" s="175"/>
      <c r="P118" s="175"/>
      <c r="Q118" s="176">
        <f>SUM(Q119:Q127)</f>
        <v>0</v>
      </c>
      <c r="R118" s="176">
        <f>SUM(R119:R127)</f>
        <v>0</v>
      </c>
      <c r="S118" s="175"/>
      <c r="T118" s="177">
        <f>SUM(T119:T127)</f>
        <v>0</v>
      </c>
      <c r="U118" s="175"/>
      <c r="V118" s="177">
        <f>SUM(V119:V127)</f>
        <v>0</v>
      </c>
      <c r="W118" s="175"/>
      <c r="X118" s="177">
        <f>SUM(X119:X127)</f>
        <v>0</v>
      </c>
      <c r="Y118" s="178"/>
      <c r="AR118" s="179" t="s">
        <v>160</v>
      </c>
      <c r="AT118" s="180" t="s">
        <v>78</v>
      </c>
      <c r="AU118" s="180" t="s">
        <v>79</v>
      </c>
      <c r="AY118" s="179" t="s">
        <v>131</v>
      </c>
      <c r="BK118" s="181">
        <f>SUM(BK119:BK127)</f>
        <v>0</v>
      </c>
    </row>
    <row r="119" spans="2:65" s="1" customFormat="1" ht="24" customHeight="1">
      <c r="B119" s="30"/>
      <c r="C119" s="202" t="s">
        <v>86</v>
      </c>
      <c r="D119" s="202" t="s">
        <v>189</v>
      </c>
      <c r="E119" s="203" t="s">
        <v>335</v>
      </c>
      <c r="F119" s="204" t="s">
        <v>336</v>
      </c>
      <c r="G119" s="205" t="s">
        <v>337</v>
      </c>
      <c r="H119" s="223"/>
      <c r="I119" s="207"/>
      <c r="J119" s="207"/>
      <c r="K119" s="208">
        <f>ROUND(P119*H119,2)</f>
        <v>0</v>
      </c>
      <c r="L119" s="204" t="s">
        <v>136</v>
      </c>
      <c r="M119" s="34"/>
      <c r="N119" s="209" t="s">
        <v>1</v>
      </c>
      <c r="O119" s="192" t="s">
        <v>42</v>
      </c>
      <c r="P119" s="193">
        <f>I119+J119</f>
        <v>0</v>
      </c>
      <c r="Q119" s="193">
        <f>ROUND(I119*H119,2)</f>
        <v>0</v>
      </c>
      <c r="R119" s="193">
        <f>ROUND(J119*H119,2)</f>
        <v>0</v>
      </c>
      <c r="S119" s="61"/>
      <c r="T119" s="194">
        <f>S119*H119</f>
        <v>0</v>
      </c>
      <c r="U119" s="194">
        <v>0</v>
      </c>
      <c r="V119" s="194">
        <f>U119*H119</f>
        <v>0</v>
      </c>
      <c r="W119" s="194">
        <v>0</v>
      </c>
      <c r="X119" s="194">
        <f>W119*H119</f>
        <v>0</v>
      </c>
      <c r="Y119" s="195" t="s">
        <v>1</v>
      </c>
      <c r="AR119" s="196" t="s">
        <v>154</v>
      </c>
      <c r="AT119" s="196" t="s">
        <v>189</v>
      </c>
      <c r="AU119" s="196" t="s">
        <v>86</v>
      </c>
      <c r="AY119" s="14" t="s">
        <v>131</v>
      </c>
      <c r="BE119" s="197">
        <f>IF(O119="základní",K119,0)</f>
        <v>0</v>
      </c>
      <c r="BF119" s="197">
        <f>IF(O119="snížená",K119,0)</f>
        <v>0</v>
      </c>
      <c r="BG119" s="197">
        <f>IF(O119="zákl. přenesená",K119,0)</f>
        <v>0</v>
      </c>
      <c r="BH119" s="197">
        <f>IF(O119="sníž. přenesená",K119,0)</f>
        <v>0</v>
      </c>
      <c r="BI119" s="197">
        <f>IF(O119="nulová",K119,0)</f>
        <v>0</v>
      </c>
      <c r="BJ119" s="14" t="s">
        <v>86</v>
      </c>
      <c r="BK119" s="197">
        <f>ROUND(P119*H119,2)</f>
        <v>0</v>
      </c>
      <c r="BL119" s="14" t="s">
        <v>154</v>
      </c>
      <c r="BM119" s="196" t="s">
        <v>338</v>
      </c>
    </row>
    <row r="120" spans="2:65" s="1" customFormat="1" ht="19.5">
      <c r="B120" s="30"/>
      <c r="C120" s="31"/>
      <c r="D120" s="198" t="s">
        <v>139</v>
      </c>
      <c r="E120" s="31"/>
      <c r="F120" s="199" t="s">
        <v>336</v>
      </c>
      <c r="G120" s="31"/>
      <c r="H120" s="31"/>
      <c r="I120" s="106"/>
      <c r="J120" s="106"/>
      <c r="K120" s="31"/>
      <c r="L120" s="31"/>
      <c r="M120" s="34"/>
      <c r="N120" s="200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2"/>
      <c r="AT120" s="14" t="s">
        <v>139</v>
      </c>
      <c r="AU120" s="14" t="s">
        <v>86</v>
      </c>
    </row>
    <row r="121" spans="2:65" s="1" customFormat="1" ht="39">
      <c r="B121" s="30"/>
      <c r="C121" s="31"/>
      <c r="D121" s="198" t="s">
        <v>140</v>
      </c>
      <c r="E121" s="31"/>
      <c r="F121" s="201" t="s">
        <v>339</v>
      </c>
      <c r="G121" s="31"/>
      <c r="H121" s="31"/>
      <c r="I121" s="106"/>
      <c r="J121" s="106"/>
      <c r="K121" s="31"/>
      <c r="L121" s="31"/>
      <c r="M121" s="34"/>
      <c r="N121" s="200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2"/>
      <c r="AT121" s="14" t="s">
        <v>140</v>
      </c>
      <c r="AU121" s="14" t="s">
        <v>86</v>
      </c>
    </row>
    <row r="122" spans="2:65" s="1" customFormat="1" ht="24" customHeight="1">
      <c r="B122" s="30"/>
      <c r="C122" s="202" t="s">
        <v>88</v>
      </c>
      <c r="D122" s="202" t="s">
        <v>189</v>
      </c>
      <c r="E122" s="203" t="s">
        <v>340</v>
      </c>
      <c r="F122" s="204" t="s">
        <v>341</v>
      </c>
      <c r="G122" s="205" t="s">
        <v>337</v>
      </c>
      <c r="H122" s="223"/>
      <c r="I122" s="207"/>
      <c r="J122" s="207"/>
      <c r="K122" s="208">
        <f>ROUND(P122*H122,2)</f>
        <v>0</v>
      </c>
      <c r="L122" s="204" t="s">
        <v>136</v>
      </c>
      <c r="M122" s="34"/>
      <c r="N122" s="209" t="s">
        <v>1</v>
      </c>
      <c r="O122" s="192" t="s">
        <v>42</v>
      </c>
      <c r="P122" s="193">
        <f>I122+J122</f>
        <v>0</v>
      </c>
      <c r="Q122" s="193">
        <f>ROUND(I122*H122,2)</f>
        <v>0</v>
      </c>
      <c r="R122" s="193">
        <f>ROUND(J122*H122,2)</f>
        <v>0</v>
      </c>
      <c r="S122" s="61"/>
      <c r="T122" s="194">
        <f>S122*H122</f>
        <v>0</v>
      </c>
      <c r="U122" s="194">
        <v>0</v>
      </c>
      <c r="V122" s="194">
        <f>U122*H122</f>
        <v>0</v>
      </c>
      <c r="W122" s="194">
        <v>0</v>
      </c>
      <c r="X122" s="194">
        <f>W122*H122</f>
        <v>0</v>
      </c>
      <c r="Y122" s="195" t="s">
        <v>1</v>
      </c>
      <c r="AR122" s="196" t="s">
        <v>154</v>
      </c>
      <c r="AT122" s="196" t="s">
        <v>189</v>
      </c>
      <c r="AU122" s="196" t="s">
        <v>86</v>
      </c>
      <c r="AY122" s="14" t="s">
        <v>131</v>
      </c>
      <c r="BE122" s="197">
        <f>IF(O122="základní",K122,0)</f>
        <v>0</v>
      </c>
      <c r="BF122" s="197">
        <f>IF(O122="snížená",K122,0)</f>
        <v>0</v>
      </c>
      <c r="BG122" s="197">
        <f>IF(O122="zákl. přenesená",K122,0)</f>
        <v>0</v>
      </c>
      <c r="BH122" s="197">
        <f>IF(O122="sníž. přenesená",K122,0)</f>
        <v>0</v>
      </c>
      <c r="BI122" s="197">
        <f>IF(O122="nulová",K122,0)</f>
        <v>0</v>
      </c>
      <c r="BJ122" s="14" t="s">
        <v>86</v>
      </c>
      <c r="BK122" s="197">
        <f>ROUND(P122*H122,2)</f>
        <v>0</v>
      </c>
      <c r="BL122" s="14" t="s">
        <v>154</v>
      </c>
      <c r="BM122" s="196" t="s">
        <v>342</v>
      </c>
    </row>
    <row r="123" spans="2:65" s="1" customFormat="1" ht="11.25">
      <c r="B123" s="30"/>
      <c r="C123" s="31"/>
      <c r="D123" s="198" t="s">
        <v>139</v>
      </c>
      <c r="E123" s="31"/>
      <c r="F123" s="199" t="s">
        <v>341</v>
      </c>
      <c r="G123" s="31"/>
      <c r="H123" s="31"/>
      <c r="I123" s="106"/>
      <c r="J123" s="106"/>
      <c r="K123" s="31"/>
      <c r="L123" s="31"/>
      <c r="M123" s="34"/>
      <c r="N123" s="200"/>
      <c r="O123" s="61"/>
      <c r="P123" s="61"/>
      <c r="Q123" s="61"/>
      <c r="R123" s="61"/>
      <c r="S123" s="61"/>
      <c r="T123" s="61"/>
      <c r="U123" s="61"/>
      <c r="V123" s="61"/>
      <c r="W123" s="61"/>
      <c r="X123" s="61"/>
      <c r="Y123" s="62"/>
      <c r="AT123" s="14" t="s">
        <v>139</v>
      </c>
      <c r="AU123" s="14" t="s">
        <v>86</v>
      </c>
    </row>
    <row r="124" spans="2:65" s="1" customFormat="1" ht="19.5">
      <c r="B124" s="30"/>
      <c r="C124" s="31"/>
      <c r="D124" s="198" t="s">
        <v>140</v>
      </c>
      <c r="E124" s="31"/>
      <c r="F124" s="201" t="s">
        <v>343</v>
      </c>
      <c r="G124" s="31"/>
      <c r="H124" s="31"/>
      <c r="I124" s="106"/>
      <c r="J124" s="106"/>
      <c r="K124" s="31"/>
      <c r="L124" s="31"/>
      <c r="M124" s="34"/>
      <c r="N124" s="200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2"/>
      <c r="AT124" s="14" t="s">
        <v>140</v>
      </c>
      <c r="AU124" s="14" t="s">
        <v>86</v>
      </c>
    </row>
    <row r="125" spans="2:65" s="1" customFormat="1" ht="60" customHeight="1">
      <c r="B125" s="30"/>
      <c r="C125" s="202" t="s">
        <v>146</v>
      </c>
      <c r="D125" s="202" t="s">
        <v>189</v>
      </c>
      <c r="E125" s="203" t="s">
        <v>344</v>
      </c>
      <c r="F125" s="204" t="s">
        <v>345</v>
      </c>
      <c r="G125" s="205" t="s">
        <v>337</v>
      </c>
      <c r="H125" s="223"/>
      <c r="I125" s="207"/>
      <c r="J125" s="207"/>
      <c r="K125" s="208">
        <f>ROUND(P125*H125,2)</f>
        <v>0</v>
      </c>
      <c r="L125" s="204" t="s">
        <v>136</v>
      </c>
      <c r="M125" s="34"/>
      <c r="N125" s="209" t="s">
        <v>1</v>
      </c>
      <c r="O125" s="192" t="s">
        <v>42</v>
      </c>
      <c r="P125" s="193">
        <f>I125+J125</f>
        <v>0</v>
      </c>
      <c r="Q125" s="193">
        <f>ROUND(I125*H125,2)</f>
        <v>0</v>
      </c>
      <c r="R125" s="193">
        <f>ROUND(J125*H125,2)</f>
        <v>0</v>
      </c>
      <c r="S125" s="61"/>
      <c r="T125" s="194">
        <f>S125*H125</f>
        <v>0</v>
      </c>
      <c r="U125" s="194">
        <v>0</v>
      </c>
      <c r="V125" s="194">
        <f>U125*H125</f>
        <v>0</v>
      </c>
      <c r="W125" s="194">
        <v>0</v>
      </c>
      <c r="X125" s="194">
        <f>W125*H125</f>
        <v>0</v>
      </c>
      <c r="Y125" s="195" t="s">
        <v>1</v>
      </c>
      <c r="AR125" s="196" t="s">
        <v>154</v>
      </c>
      <c r="AT125" s="196" t="s">
        <v>189</v>
      </c>
      <c r="AU125" s="196" t="s">
        <v>86</v>
      </c>
      <c r="AY125" s="14" t="s">
        <v>131</v>
      </c>
      <c r="BE125" s="197">
        <f>IF(O125="základní",K125,0)</f>
        <v>0</v>
      </c>
      <c r="BF125" s="197">
        <f>IF(O125="snížená",K125,0)</f>
        <v>0</v>
      </c>
      <c r="BG125" s="197">
        <f>IF(O125="zákl. přenesená",K125,0)</f>
        <v>0</v>
      </c>
      <c r="BH125" s="197">
        <f>IF(O125="sníž. přenesená",K125,0)</f>
        <v>0</v>
      </c>
      <c r="BI125" s="197">
        <f>IF(O125="nulová",K125,0)</f>
        <v>0</v>
      </c>
      <c r="BJ125" s="14" t="s">
        <v>86</v>
      </c>
      <c r="BK125" s="197">
        <f>ROUND(P125*H125,2)</f>
        <v>0</v>
      </c>
      <c r="BL125" s="14" t="s">
        <v>154</v>
      </c>
      <c r="BM125" s="196" t="s">
        <v>346</v>
      </c>
    </row>
    <row r="126" spans="2:65" s="1" customFormat="1" ht="39">
      <c r="B126" s="30"/>
      <c r="C126" s="31"/>
      <c r="D126" s="198" t="s">
        <v>139</v>
      </c>
      <c r="E126" s="31"/>
      <c r="F126" s="199" t="s">
        <v>345</v>
      </c>
      <c r="G126" s="31"/>
      <c r="H126" s="31"/>
      <c r="I126" s="106"/>
      <c r="J126" s="106"/>
      <c r="K126" s="31"/>
      <c r="L126" s="31"/>
      <c r="M126" s="34"/>
      <c r="N126" s="200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2"/>
      <c r="AT126" s="14" t="s">
        <v>139</v>
      </c>
      <c r="AU126" s="14" t="s">
        <v>86</v>
      </c>
    </row>
    <row r="127" spans="2:65" s="1" customFormat="1" ht="19.5">
      <c r="B127" s="30"/>
      <c r="C127" s="31"/>
      <c r="D127" s="198" t="s">
        <v>140</v>
      </c>
      <c r="E127" s="31"/>
      <c r="F127" s="201" t="s">
        <v>343</v>
      </c>
      <c r="G127" s="31"/>
      <c r="H127" s="31"/>
      <c r="I127" s="106"/>
      <c r="J127" s="106"/>
      <c r="K127" s="31"/>
      <c r="L127" s="31"/>
      <c r="M127" s="34"/>
      <c r="N127" s="220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22"/>
      <c r="AT127" s="14" t="s">
        <v>140</v>
      </c>
      <c r="AU127" s="14" t="s">
        <v>86</v>
      </c>
    </row>
    <row r="128" spans="2:65" s="1" customFormat="1" ht="6.95" customHeight="1">
      <c r="B128" s="45"/>
      <c r="C128" s="46"/>
      <c r="D128" s="46"/>
      <c r="E128" s="46"/>
      <c r="F128" s="46"/>
      <c r="G128" s="46"/>
      <c r="H128" s="46"/>
      <c r="I128" s="139"/>
      <c r="J128" s="139"/>
      <c r="K128" s="46"/>
      <c r="L128" s="46"/>
      <c r="M128" s="34"/>
    </row>
  </sheetData>
  <sheetProtection algorithmName="SHA-512" hashValue="nfWCHmodgMYDUri/AfLQx1O2CvC48tLSIcIfH9kgMyvBTDHAznYVTvQuAJ3OrA56Vcw6/q+Mdcn6rFfxprWXng==" saltValue="rkV0W6mNo3/RFINIuR5Tpz8MemJR4Z7vz8/MQmUBifFNvTViLZPi61jtzGgntm6yNCBF7Y6nNeIyUGRmtrUZmQ==" spinCount="100000" sheet="1" objects="1" scenarios="1" formatColumns="0" formatRows="0" autoFilter="0"/>
  <autoFilter ref="C116:L127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9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style="99" customWidth="1"/>
    <col min="11" max="11" width="20.16406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5" width="14.16406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T2" s="14" t="s">
        <v>94</v>
      </c>
    </row>
    <row r="3" spans="2:46" ht="6.95" customHeight="1">
      <c r="B3" s="100"/>
      <c r="C3" s="101"/>
      <c r="D3" s="101"/>
      <c r="E3" s="101"/>
      <c r="F3" s="101"/>
      <c r="G3" s="101"/>
      <c r="H3" s="101"/>
      <c r="I3" s="102"/>
      <c r="J3" s="102"/>
      <c r="K3" s="101"/>
      <c r="L3" s="101"/>
      <c r="M3" s="17"/>
      <c r="AT3" s="14" t="s">
        <v>88</v>
      </c>
    </row>
    <row r="4" spans="2:46" ht="24.95" customHeight="1">
      <c r="B4" s="17"/>
      <c r="D4" s="103" t="s">
        <v>95</v>
      </c>
      <c r="M4" s="17"/>
      <c r="N4" s="104" t="s">
        <v>11</v>
      </c>
      <c r="AT4" s="14" t="s">
        <v>4</v>
      </c>
    </row>
    <row r="5" spans="2:46" ht="6.95" customHeight="1">
      <c r="B5" s="17"/>
      <c r="M5" s="17"/>
    </row>
    <row r="6" spans="2:46" ht="12" customHeight="1">
      <c r="B6" s="17"/>
      <c r="D6" s="105" t="s">
        <v>17</v>
      </c>
      <c r="M6" s="17"/>
    </row>
    <row r="7" spans="2:46" ht="16.5" customHeight="1">
      <c r="B7" s="17"/>
      <c r="E7" s="274" t="str">
        <f>'Rekapitulace stavby'!K6</f>
        <v>Oprava TNS Červenka TU1, TU2</v>
      </c>
      <c r="F7" s="275"/>
      <c r="G7" s="275"/>
      <c r="H7" s="275"/>
      <c r="M7" s="17"/>
    </row>
    <row r="8" spans="2:46" s="1" customFormat="1" ht="12" customHeight="1">
      <c r="B8" s="34"/>
      <c r="D8" s="105" t="s">
        <v>96</v>
      </c>
      <c r="I8" s="106"/>
      <c r="J8" s="106"/>
      <c r="M8" s="34"/>
    </row>
    <row r="9" spans="2:46" s="1" customFormat="1" ht="36.950000000000003" customHeight="1">
      <c r="B9" s="34"/>
      <c r="E9" s="276" t="s">
        <v>347</v>
      </c>
      <c r="F9" s="277"/>
      <c r="G9" s="277"/>
      <c r="H9" s="277"/>
      <c r="I9" s="106"/>
      <c r="J9" s="106"/>
      <c r="M9" s="34"/>
    </row>
    <row r="10" spans="2:46" s="1" customFormat="1" ht="11.25">
      <c r="B10" s="34"/>
      <c r="I10" s="106"/>
      <c r="J10" s="106"/>
      <c r="M10" s="34"/>
    </row>
    <row r="11" spans="2:46" s="1" customFormat="1" ht="12" customHeight="1">
      <c r="B11" s="34"/>
      <c r="D11" s="105" t="s">
        <v>19</v>
      </c>
      <c r="F11" s="107" t="s">
        <v>1</v>
      </c>
      <c r="I11" s="108" t="s">
        <v>20</v>
      </c>
      <c r="J11" s="109" t="s">
        <v>1</v>
      </c>
      <c r="M11" s="34"/>
    </row>
    <row r="12" spans="2:46" s="1" customFormat="1" ht="12" customHeight="1">
      <c r="B12" s="34"/>
      <c r="D12" s="105" t="s">
        <v>21</v>
      </c>
      <c r="F12" s="107" t="s">
        <v>22</v>
      </c>
      <c r="I12" s="108" t="s">
        <v>23</v>
      </c>
      <c r="J12" s="110">
        <f>'Rekapitulace stavby'!AN8</f>
        <v>0</v>
      </c>
      <c r="M12" s="34"/>
    </row>
    <row r="13" spans="2:46" s="1" customFormat="1" ht="10.9" customHeight="1">
      <c r="B13" s="34"/>
      <c r="I13" s="106"/>
      <c r="J13" s="106"/>
      <c r="M13" s="34"/>
    </row>
    <row r="14" spans="2:46" s="1" customFormat="1" ht="12" customHeight="1">
      <c r="B14" s="34"/>
      <c r="D14" s="105" t="s">
        <v>24</v>
      </c>
      <c r="I14" s="108" t="s">
        <v>25</v>
      </c>
      <c r="J14" s="109" t="s">
        <v>26</v>
      </c>
      <c r="M14" s="34"/>
    </row>
    <row r="15" spans="2:46" s="1" customFormat="1" ht="18" customHeight="1">
      <c r="B15" s="34"/>
      <c r="E15" s="107" t="s">
        <v>27</v>
      </c>
      <c r="I15" s="108" t="s">
        <v>28</v>
      </c>
      <c r="J15" s="109" t="s">
        <v>29</v>
      </c>
      <c r="M15" s="34"/>
    </row>
    <row r="16" spans="2:46" s="1" customFormat="1" ht="6.95" customHeight="1">
      <c r="B16" s="34"/>
      <c r="I16" s="106"/>
      <c r="J16" s="106"/>
      <c r="M16" s="34"/>
    </row>
    <row r="17" spans="2:13" s="1" customFormat="1" ht="12" customHeight="1">
      <c r="B17" s="34"/>
      <c r="D17" s="105" t="s">
        <v>30</v>
      </c>
      <c r="I17" s="108" t="s">
        <v>25</v>
      </c>
      <c r="J17" s="27" t="str">
        <f>'Rekapitulace stavby'!AN13</f>
        <v>Vyplň údaj</v>
      </c>
      <c r="M17" s="34"/>
    </row>
    <row r="18" spans="2:13" s="1" customFormat="1" ht="18" customHeight="1">
      <c r="B18" s="34"/>
      <c r="E18" s="278" t="str">
        <f>'Rekapitulace stavby'!E14</f>
        <v>Vyplň údaj</v>
      </c>
      <c r="F18" s="279"/>
      <c r="G18" s="279"/>
      <c r="H18" s="279"/>
      <c r="I18" s="108" t="s">
        <v>28</v>
      </c>
      <c r="J18" s="27" t="str">
        <f>'Rekapitulace stavby'!AN14</f>
        <v>Vyplň údaj</v>
      </c>
      <c r="M18" s="34"/>
    </row>
    <row r="19" spans="2:13" s="1" customFormat="1" ht="6.95" customHeight="1">
      <c r="B19" s="34"/>
      <c r="I19" s="106"/>
      <c r="J19" s="106"/>
      <c r="M19" s="34"/>
    </row>
    <row r="20" spans="2:13" s="1" customFormat="1" ht="12" customHeight="1">
      <c r="B20" s="34"/>
      <c r="D20" s="105" t="s">
        <v>32</v>
      </c>
      <c r="I20" s="108" t="s">
        <v>25</v>
      </c>
      <c r="J20" s="109" t="str">
        <f>IF('Rekapitulace stavby'!AN16="","",'Rekapitulace stavby'!AN16)</f>
        <v/>
      </c>
      <c r="M20" s="34"/>
    </row>
    <row r="21" spans="2:13" s="1" customFormat="1" ht="18" customHeight="1">
      <c r="B21" s="34"/>
      <c r="E21" s="107" t="str">
        <f>IF('Rekapitulace stavby'!E17="","",'Rekapitulace stavby'!E17)</f>
        <v xml:space="preserve"> </v>
      </c>
      <c r="I21" s="108" t="s">
        <v>28</v>
      </c>
      <c r="J21" s="109" t="str">
        <f>IF('Rekapitulace stavby'!AN17="","",'Rekapitulace stavby'!AN17)</f>
        <v/>
      </c>
      <c r="M21" s="34"/>
    </row>
    <row r="22" spans="2:13" s="1" customFormat="1" ht="6.95" customHeight="1">
      <c r="B22" s="34"/>
      <c r="I22" s="106"/>
      <c r="J22" s="106"/>
      <c r="M22" s="34"/>
    </row>
    <row r="23" spans="2:13" s="1" customFormat="1" ht="12" customHeight="1">
      <c r="B23" s="34"/>
      <c r="D23" s="105" t="s">
        <v>34</v>
      </c>
      <c r="I23" s="108" t="s">
        <v>25</v>
      </c>
      <c r="J23" s="109" t="s">
        <v>1</v>
      </c>
      <c r="M23" s="34"/>
    </row>
    <row r="24" spans="2:13" s="1" customFormat="1" ht="18" customHeight="1">
      <c r="B24" s="34"/>
      <c r="E24" s="107" t="s">
        <v>35</v>
      </c>
      <c r="I24" s="108" t="s">
        <v>28</v>
      </c>
      <c r="J24" s="109" t="s">
        <v>1</v>
      </c>
      <c r="M24" s="34"/>
    </row>
    <row r="25" spans="2:13" s="1" customFormat="1" ht="6.95" customHeight="1">
      <c r="B25" s="34"/>
      <c r="I25" s="106"/>
      <c r="J25" s="106"/>
      <c r="M25" s="34"/>
    </row>
    <row r="26" spans="2:13" s="1" customFormat="1" ht="12" customHeight="1">
      <c r="B26" s="34"/>
      <c r="D26" s="105" t="s">
        <v>36</v>
      </c>
      <c r="I26" s="106"/>
      <c r="J26" s="106"/>
      <c r="M26" s="34"/>
    </row>
    <row r="27" spans="2:13" s="7" customFormat="1" ht="16.5" customHeight="1">
      <c r="B27" s="111"/>
      <c r="E27" s="280" t="s">
        <v>1</v>
      </c>
      <c r="F27" s="280"/>
      <c r="G27" s="280"/>
      <c r="H27" s="280"/>
      <c r="I27" s="112"/>
      <c r="J27" s="112"/>
      <c r="M27" s="111"/>
    </row>
    <row r="28" spans="2:13" s="1" customFormat="1" ht="6.95" customHeight="1">
      <c r="B28" s="34"/>
      <c r="I28" s="106"/>
      <c r="J28" s="106"/>
      <c r="M28" s="34"/>
    </row>
    <row r="29" spans="2:13" s="1" customFormat="1" ht="6.95" customHeight="1">
      <c r="B29" s="34"/>
      <c r="D29" s="57"/>
      <c r="E29" s="57"/>
      <c r="F29" s="57"/>
      <c r="G29" s="57"/>
      <c r="H29" s="57"/>
      <c r="I29" s="113"/>
      <c r="J29" s="113"/>
      <c r="K29" s="57"/>
      <c r="L29" s="57"/>
      <c r="M29" s="34"/>
    </row>
    <row r="30" spans="2:13" s="1" customFormat="1" ht="12.75">
      <c r="B30" s="34"/>
      <c r="E30" s="105" t="s">
        <v>98</v>
      </c>
      <c r="I30" s="106"/>
      <c r="J30" s="106"/>
      <c r="K30" s="114">
        <f>I96</f>
        <v>0</v>
      </c>
      <c r="M30" s="34"/>
    </row>
    <row r="31" spans="2:13" s="1" customFormat="1" ht="12.75">
      <c r="B31" s="34"/>
      <c r="E31" s="105" t="s">
        <v>99</v>
      </c>
      <c r="I31" s="106"/>
      <c r="J31" s="106"/>
      <c r="K31" s="114">
        <f>J96</f>
        <v>0</v>
      </c>
      <c r="M31" s="34"/>
    </row>
    <row r="32" spans="2:13" s="1" customFormat="1" ht="25.35" customHeight="1">
      <c r="B32" s="34"/>
      <c r="D32" s="115" t="s">
        <v>37</v>
      </c>
      <c r="I32" s="106"/>
      <c r="J32" s="106"/>
      <c r="K32" s="116">
        <f>ROUND(K123, 2)</f>
        <v>0</v>
      </c>
      <c r="M32" s="34"/>
    </row>
    <row r="33" spans="2:13" s="1" customFormat="1" ht="6.95" customHeight="1">
      <c r="B33" s="34"/>
      <c r="D33" s="57"/>
      <c r="E33" s="57"/>
      <c r="F33" s="57"/>
      <c r="G33" s="57"/>
      <c r="H33" s="57"/>
      <c r="I33" s="113"/>
      <c r="J33" s="113"/>
      <c r="K33" s="57"/>
      <c r="L33" s="57"/>
      <c r="M33" s="34"/>
    </row>
    <row r="34" spans="2:13" s="1" customFormat="1" ht="14.45" customHeight="1">
      <c r="B34" s="34"/>
      <c r="F34" s="117" t="s">
        <v>39</v>
      </c>
      <c r="I34" s="118" t="s">
        <v>38</v>
      </c>
      <c r="J34" s="106"/>
      <c r="K34" s="117" t="s">
        <v>40</v>
      </c>
      <c r="M34" s="34"/>
    </row>
    <row r="35" spans="2:13" s="1" customFormat="1" ht="14.45" customHeight="1">
      <c r="B35" s="34"/>
      <c r="D35" s="119" t="s">
        <v>41</v>
      </c>
      <c r="E35" s="105" t="s">
        <v>42</v>
      </c>
      <c r="F35" s="114">
        <f>ROUND((SUM(BE123:BE208)),  2)</f>
        <v>0</v>
      </c>
      <c r="I35" s="120">
        <v>0.21</v>
      </c>
      <c r="J35" s="106"/>
      <c r="K35" s="114">
        <f>ROUND(((SUM(BE123:BE208))*I35),  2)</f>
        <v>0</v>
      </c>
      <c r="M35" s="34"/>
    </row>
    <row r="36" spans="2:13" s="1" customFormat="1" ht="14.45" customHeight="1">
      <c r="B36" s="34"/>
      <c r="E36" s="105" t="s">
        <v>43</v>
      </c>
      <c r="F36" s="114">
        <f>ROUND((SUM(BF123:BF208)),  2)</f>
        <v>0</v>
      </c>
      <c r="I36" s="120">
        <v>0.15</v>
      </c>
      <c r="J36" s="106"/>
      <c r="K36" s="114">
        <f>ROUND(((SUM(BF123:BF208))*I36),  2)</f>
        <v>0</v>
      </c>
      <c r="M36" s="34"/>
    </row>
    <row r="37" spans="2:13" s="1" customFormat="1" ht="14.45" hidden="1" customHeight="1">
      <c r="B37" s="34"/>
      <c r="E37" s="105" t="s">
        <v>44</v>
      </c>
      <c r="F37" s="114">
        <f>ROUND((SUM(BG123:BG208)),  2)</f>
        <v>0</v>
      </c>
      <c r="I37" s="120">
        <v>0.21</v>
      </c>
      <c r="J37" s="106"/>
      <c r="K37" s="114">
        <f>0</f>
        <v>0</v>
      </c>
      <c r="M37" s="34"/>
    </row>
    <row r="38" spans="2:13" s="1" customFormat="1" ht="14.45" hidden="1" customHeight="1">
      <c r="B38" s="34"/>
      <c r="E38" s="105" t="s">
        <v>45</v>
      </c>
      <c r="F38" s="114">
        <f>ROUND((SUM(BH123:BH208)),  2)</f>
        <v>0</v>
      </c>
      <c r="I38" s="120">
        <v>0.15</v>
      </c>
      <c r="J38" s="106"/>
      <c r="K38" s="114">
        <f>0</f>
        <v>0</v>
      </c>
      <c r="M38" s="34"/>
    </row>
    <row r="39" spans="2:13" s="1" customFormat="1" ht="14.45" hidden="1" customHeight="1">
      <c r="B39" s="34"/>
      <c r="E39" s="105" t="s">
        <v>46</v>
      </c>
      <c r="F39" s="114">
        <f>ROUND((SUM(BI123:BI208)),  2)</f>
        <v>0</v>
      </c>
      <c r="I39" s="120">
        <v>0</v>
      </c>
      <c r="J39" s="106"/>
      <c r="K39" s="114">
        <f>0</f>
        <v>0</v>
      </c>
      <c r="M39" s="34"/>
    </row>
    <row r="40" spans="2:13" s="1" customFormat="1" ht="6.95" customHeight="1">
      <c r="B40" s="34"/>
      <c r="I40" s="106"/>
      <c r="J40" s="106"/>
      <c r="M40" s="34"/>
    </row>
    <row r="41" spans="2:13" s="1" customFormat="1" ht="25.35" customHeight="1">
      <c r="B41" s="34"/>
      <c r="C41" s="121"/>
      <c r="D41" s="122" t="s">
        <v>47</v>
      </c>
      <c r="E41" s="123"/>
      <c r="F41" s="123"/>
      <c r="G41" s="124" t="s">
        <v>48</v>
      </c>
      <c r="H41" s="125" t="s">
        <v>49</v>
      </c>
      <c r="I41" s="126"/>
      <c r="J41" s="126"/>
      <c r="K41" s="127">
        <f>SUM(K32:K39)</f>
        <v>0</v>
      </c>
      <c r="L41" s="128"/>
      <c r="M41" s="34"/>
    </row>
    <row r="42" spans="2:13" s="1" customFormat="1" ht="14.45" customHeight="1">
      <c r="B42" s="34"/>
      <c r="I42" s="106"/>
      <c r="J42" s="106"/>
      <c r="M42" s="34"/>
    </row>
    <row r="43" spans="2:13" ht="14.45" customHeight="1">
      <c r="B43" s="17"/>
      <c r="M43" s="17"/>
    </row>
    <row r="44" spans="2:13" ht="14.45" customHeight="1">
      <c r="B44" s="17"/>
      <c r="M44" s="17"/>
    </row>
    <row r="45" spans="2:13" ht="14.45" customHeight="1">
      <c r="B45" s="17"/>
      <c r="M45" s="17"/>
    </row>
    <row r="46" spans="2:13" ht="14.45" customHeight="1">
      <c r="B46" s="17"/>
      <c r="M46" s="17"/>
    </row>
    <row r="47" spans="2:13" ht="14.45" customHeight="1">
      <c r="B47" s="17"/>
      <c r="M47" s="17"/>
    </row>
    <row r="48" spans="2:13" ht="14.45" customHeight="1">
      <c r="B48" s="17"/>
      <c r="M48" s="17"/>
    </row>
    <row r="49" spans="2:13" ht="14.45" customHeight="1">
      <c r="B49" s="17"/>
      <c r="M49" s="17"/>
    </row>
    <row r="50" spans="2:13" s="1" customFormat="1" ht="14.45" customHeight="1">
      <c r="B50" s="34"/>
      <c r="D50" s="129" t="s">
        <v>50</v>
      </c>
      <c r="E50" s="130"/>
      <c r="F50" s="130"/>
      <c r="G50" s="129" t="s">
        <v>51</v>
      </c>
      <c r="H50" s="130"/>
      <c r="I50" s="131"/>
      <c r="J50" s="131"/>
      <c r="K50" s="130"/>
      <c r="L50" s="130"/>
      <c r="M50" s="34"/>
    </row>
    <row r="51" spans="2:13" ht="11.25">
      <c r="B51" s="17"/>
      <c r="M51" s="17"/>
    </row>
    <row r="52" spans="2:13" ht="11.25">
      <c r="B52" s="17"/>
      <c r="M52" s="17"/>
    </row>
    <row r="53" spans="2:13" ht="11.25">
      <c r="B53" s="17"/>
      <c r="M53" s="17"/>
    </row>
    <row r="54" spans="2:13" ht="11.25">
      <c r="B54" s="17"/>
      <c r="M54" s="17"/>
    </row>
    <row r="55" spans="2:13" ht="11.25">
      <c r="B55" s="17"/>
      <c r="M55" s="17"/>
    </row>
    <row r="56" spans="2:13" ht="11.25">
      <c r="B56" s="17"/>
      <c r="M56" s="17"/>
    </row>
    <row r="57" spans="2:13" ht="11.25">
      <c r="B57" s="17"/>
      <c r="M57" s="17"/>
    </row>
    <row r="58" spans="2:13" ht="11.25">
      <c r="B58" s="17"/>
      <c r="M58" s="17"/>
    </row>
    <row r="59" spans="2:13" ht="11.25">
      <c r="B59" s="17"/>
      <c r="M59" s="17"/>
    </row>
    <row r="60" spans="2:13" ht="11.25">
      <c r="B60" s="17"/>
      <c r="M60" s="17"/>
    </row>
    <row r="61" spans="2:13" s="1" customFormat="1" ht="12.75">
      <c r="B61" s="34"/>
      <c r="D61" s="132" t="s">
        <v>52</v>
      </c>
      <c r="E61" s="133"/>
      <c r="F61" s="134" t="s">
        <v>53</v>
      </c>
      <c r="G61" s="132" t="s">
        <v>52</v>
      </c>
      <c r="H61" s="133"/>
      <c r="I61" s="135"/>
      <c r="J61" s="136" t="s">
        <v>53</v>
      </c>
      <c r="K61" s="133"/>
      <c r="L61" s="133"/>
      <c r="M61" s="34"/>
    </row>
    <row r="62" spans="2:13" ht="11.25">
      <c r="B62" s="17"/>
      <c r="M62" s="17"/>
    </row>
    <row r="63" spans="2:13" ht="11.25">
      <c r="B63" s="17"/>
      <c r="M63" s="17"/>
    </row>
    <row r="64" spans="2:13" ht="11.25">
      <c r="B64" s="17"/>
      <c r="M64" s="17"/>
    </row>
    <row r="65" spans="2:13" s="1" customFormat="1" ht="12.75">
      <c r="B65" s="34"/>
      <c r="D65" s="129" t="s">
        <v>54</v>
      </c>
      <c r="E65" s="130"/>
      <c r="F65" s="130"/>
      <c r="G65" s="129" t="s">
        <v>55</v>
      </c>
      <c r="H65" s="130"/>
      <c r="I65" s="131"/>
      <c r="J65" s="131"/>
      <c r="K65" s="130"/>
      <c r="L65" s="130"/>
      <c r="M65" s="34"/>
    </row>
    <row r="66" spans="2:13" ht="11.25">
      <c r="B66" s="17"/>
      <c r="M66" s="17"/>
    </row>
    <row r="67" spans="2:13" ht="11.25">
      <c r="B67" s="17"/>
      <c r="M67" s="17"/>
    </row>
    <row r="68" spans="2:13" ht="11.25">
      <c r="B68" s="17"/>
      <c r="M68" s="17"/>
    </row>
    <row r="69" spans="2:13" ht="11.25">
      <c r="B69" s="17"/>
      <c r="M69" s="17"/>
    </row>
    <row r="70" spans="2:13" ht="11.25">
      <c r="B70" s="17"/>
      <c r="M70" s="17"/>
    </row>
    <row r="71" spans="2:13" ht="11.25">
      <c r="B71" s="17"/>
      <c r="M71" s="17"/>
    </row>
    <row r="72" spans="2:13" ht="11.25">
      <c r="B72" s="17"/>
      <c r="M72" s="17"/>
    </row>
    <row r="73" spans="2:13" ht="11.25">
      <c r="B73" s="17"/>
      <c r="M73" s="17"/>
    </row>
    <row r="74" spans="2:13" ht="11.25">
      <c r="B74" s="17"/>
      <c r="M74" s="17"/>
    </row>
    <row r="75" spans="2:13" ht="11.25">
      <c r="B75" s="17"/>
      <c r="M75" s="17"/>
    </row>
    <row r="76" spans="2:13" s="1" customFormat="1" ht="12.75">
      <c r="B76" s="34"/>
      <c r="D76" s="132" t="s">
        <v>52</v>
      </c>
      <c r="E76" s="133"/>
      <c r="F76" s="134" t="s">
        <v>53</v>
      </c>
      <c r="G76" s="132" t="s">
        <v>52</v>
      </c>
      <c r="H76" s="133"/>
      <c r="I76" s="135"/>
      <c r="J76" s="136" t="s">
        <v>53</v>
      </c>
      <c r="K76" s="133"/>
      <c r="L76" s="133"/>
      <c r="M76" s="34"/>
    </row>
    <row r="77" spans="2:13" s="1" customFormat="1" ht="14.45" customHeight="1">
      <c r="B77" s="137"/>
      <c r="C77" s="138"/>
      <c r="D77" s="138"/>
      <c r="E77" s="138"/>
      <c r="F77" s="138"/>
      <c r="G77" s="138"/>
      <c r="H77" s="138"/>
      <c r="I77" s="139"/>
      <c r="J77" s="139"/>
      <c r="K77" s="138"/>
      <c r="L77" s="138"/>
      <c r="M77" s="34"/>
    </row>
    <row r="81" spans="2:47" s="1" customFormat="1" ht="6.95" customHeight="1">
      <c r="B81" s="140"/>
      <c r="C81" s="141"/>
      <c r="D81" s="141"/>
      <c r="E81" s="141"/>
      <c r="F81" s="141"/>
      <c r="G81" s="141"/>
      <c r="H81" s="141"/>
      <c r="I81" s="142"/>
      <c r="J81" s="142"/>
      <c r="K81" s="141"/>
      <c r="L81" s="141"/>
      <c r="M81" s="34"/>
    </row>
    <row r="82" spans="2:47" s="1" customFormat="1" ht="24.95" customHeight="1">
      <c r="B82" s="30"/>
      <c r="C82" s="20" t="s">
        <v>100</v>
      </c>
      <c r="D82" s="31"/>
      <c r="E82" s="31"/>
      <c r="F82" s="31"/>
      <c r="G82" s="31"/>
      <c r="H82" s="31"/>
      <c r="I82" s="106"/>
      <c r="J82" s="106"/>
      <c r="K82" s="31"/>
      <c r="L82" s="31"/>
      <c r="M82" s="34"/>
    </row>
    <row r="83" spans="2:47" s="1" customFormat="1" ht="6.95" customHeight="1">
      <c r="B83" s="30"/>
      <c r="C83" s="31"/>
      <c r="D83" s="31"/>
      <c r="E83" s="31"/>
      <c r="F83" s="31"/>
      <c r="G83" s="31"/>
      <c r="H83" s="31"/>
      <c r="I83" s="106"/>
      <c r="J83" s="106"/>
      <c r="K83" s="31"/>
      <c r="L83" s="31"/>
      <c r="M83" s="34"/>
    </row>
    <row r="84" spans="2:47" s="1" customFormat="1" ht="12" customHeight="1">
      <c r="B84" s="30"/>
      <c r="C84" s="26" t="s">
        <v>17</v>
      </c>
      <c r="D84" s="31"/>
      <c r="E84" s="31"/>
      <c r="F84" s="31"/>
      <c r="G84" s="31"/>
      <c r="H84" s="31"/>
      <c r="I84" s="106"/>
      <c r="J84" s="106"/>
      <c r="K84" s="31"/>
      <c r="L84" s="31"/>
      <c r="M84" s="34"/>
    </row>
    <row r="85" spans="2:47" s="1" customFormat="1" ht="16.5" customHeight="1">
      <c r="B85" s="30"/>
      <c r="C85" s="31"/>
      <c r="D85" s="31"/>
      <c r="E85" s="281" t="str">
        <f>E7</f>
        <v>Oprava TNS Červenka TU1, TU2</v>
      </c>
      <c r="F85" s="282"/>
      <c r="G85" s="282"/>
      <c r="H85" s="282"/>
      <c r="I85" s="106"/>
      <c r="J85" s="106"/>
      <c r="K85" s="31"/>
      <c r="L85" s="31"/>
      <c r="M85" s="34"/>
    </row>
    <row r="86" spans="2:47" s="1" customFormat="1" ht="12" customHeight="1">
      <c r="B86" s="30"/>
      <c r="C86" s="26" t="s">
        <v>96</v>
      </c>
      <c r="D86" s="31"/>
      <c r="E86" s="31"/>
      <c r="F86" s="31"/>
      <c r="G86" s="31"/>
      <c r="H86" s="31"/>
      <c r="I86" s="106"/>
      <c r="J86" s="106"/>
      <c r="K86" s="31"/>
      <c r="L86" s="31"/>
      <c r="M86" s="34"/>
    </row>
    <row r="87" spans="2:47" s="1" customFormat="1" ht="16.5" customHeight="1">
      <c r="B87" s="30"/>
      <c r="C87" s="31"/>
      <c r="D87" s="31"/>
      <c r="E87" s="253" t="str">
        <f>E9</f>
        <v>03 - Stavební práce</v>
      </c>
      <c r="F87" s="283"/>
      <c r="G87" s="283"/>
      <c r="H87" s="283"/>
      <c r="I87" s="106"/>
      <c r="J87" s="106"/>
      <c r="K87" s="31"/>
      <c r="L87" s="31"/>
      <c r="M87" s="34"/>
    </row>
    <row r="88" spans="2:47" s="1" customFormat="1" ht="6.95" customHeight="1">
      <c r="B88" s="30"/>
      <c r="C88" s="31"/>
      <c r="D88" s="31"/>
      <c r="E88" s="31"/>
      <c r="F88" s="31"/>
      <c r="G88" s="31"/>
      <c r="H88" s="31"/>
      <c r="I88" s="106"/>
      <c r="J88" s="106"/>
      <c r="K88" s="31"/>
      <c r="L88" s="31"/>
      <c r="M88" s="34"/>
    </row>
    <row r="89" spans="2:47" s="1" customFormat="1" ht="12" customHeight="1">
      <c r="B89" s="30"/>
      <c r="C89" s="26" t="s">
        <v>21</v>
      </c>
      <c r="D89" s="31"/>
      <c r="E89" s="31"/>
      <c r="F89" s="24" t="str">
        <f>F12</f>
        <v>Červenka</v>
      </c>
      <c r="G89" s="31"/>
      <c r="H89" s="31"/>
      <c r="I89" s="108" t="s">
        <v>23</v>
      </c>
      <c r="J89" s="110">
        <f>IF(J12="","",J12)</f>
        <v>0</v>
      </c>
      <c r="K89" s="31"/>
      <c r="L89" s="31"/>
      <c r="M89" s="34"/>
    </row>
    <row r="90" spans="2:47" s="1" customFormat="1" ht="6.95" customHeight="1">
      <c r="B90" s="30"/>
      <c r="C90" s="31"/>
      <c r="D90" s="31"/>
      <c r="E90" s="31"/>
      <c r="F90" s="31"/>
      <c r="G90" s="31"/>
      <c r="H90" s="31"/>
      <c r="I90" s="106"/>
      <c r="J90" s="106"/>
      <c r="K90" s="31"/>
      <c r="L90" s="31"/>
      <c r="M90" s="34"/>
    </row>
    <row r="91" spans="2:47" s="1" customFormat="1" ht="15.2" customHeight="1">
      <c r="B91" s="30"/>
      <c r="C91" s="26" t="s">
        <v>24</v>
      </c>
      <c r="D91" s="31"/>
      <c r="E91" s="31"/>
      <c r="F91" s="24" t="str">
        <f>E15</f>
        <v>Správa železniční dopravní cesty, s.o.</v>
      </c>
      <c r="G91" s="31"/>
      <c r="H91" s="31"/>
      <c r="I91" s="108" t="s">
        <v>32</v>
      </c>
      <c r="J91" s="143" t="str">
        <f>E21</f>
        <v xml:space="preserve"> </v>
      </c>
      <c r="K91" s="31"/>
      <c r="L91" s="31"/>
      <c r="M91" s="34"/>
    </row>
    <row r="92" spans="2:47" s="1" customFormat="1" ht="15.2" customHeight="1">
      <c r="B92" s="30"/>
      <c r="C92" s="26" t="s">
        <v>30</v>
      </c>
      <c r="D92" s="31"/>
      <c r="E92" s="31"/>
      <c r="F92" s="24" t="str">
        <f>IF(E18="","",E18)</f>
        <v>Vyplň údaj</v>
      </c>
      <c r="G92" s="31"/>
      <c r="H92" s="31"/>
      <c r="I92" s="108" t="s">
        <v>34</v>
      </c>
      <c r="J92" s="143" t="str">
        <f>E24</f>
        <v>Ing. Jan Pavláček</v>
      </c>
      <c r="K92" s="31"/>
      <c r="L92" s="31"/>
      <c r="M92" s="34"/>
    </row>
    <row r="93" spans="2:47" s="1" customFormat="1" ht="10.35" customHeight="1">
      <c r="B93" s="30"/>
      <c r="C93" s="31"/>
      <c r="D93" s="31"/>
      <c r="E93" s="31"/>
      <c r="F93" s="31"/>
      <c r="G93" s="31"/>
      <c r="H93" s="31"/>
      <c r="I93" s="106"/>
      <c r="J93" s="106"/>
      <c r="K93" s="31"/>
      <c r="L93" s="31"/>
      <c r="M93" s="34"/>
    </row>
    <row r="94" spans="2:47" s="1" customFormat="1" ht="29.25" customHeight="1">
      <c r="B94" s="30"/>
      <c r="C94" s="144" t="s">
        <v>101</v>
      </c>
      <c r="D94" s="145"/>
      <c r="E94" s="145"/>
      <c r="F94" s="145"/>
      <c r="G94" s="145"/>
      <c r="H94" s="145"/>
      <c r="I94" s="146" t="s">
        <v>102</v>
      </c>
      <c r="J94" s="146" t="s">
        <v>103</v>
      </c>
      <c r="K94" s="147" t="s">
        <v>104</v>
      </c>
      <c r="L94" s="145"/>
      <c r="M94" s="34"/>
    </row>
    <row r="95" spans="2:47" s="1" customFormat="1" ht="10.35" customHeight="1">
      <c r="B95" s="30"/>
      <c r="C95" s="31"/>
      <c r="D95" s="31"/>
      <c r="E95" s="31"/>
      <c r="F95" s="31"/>
      <c r="G95" s="31"/>
      <c r="H95" s="31"/>
      <c r="I95" s="106"/>
      <c r="J95" s="106"/>
      <c r="K95" s="31"/>
      <c r="L95" s="31"/>
      <c r="M95" s="34"/>
    </row>
    <row r="96" spans="2:47" s="1" customFormat="1" ht="22.9" customHeight="1">
      <c r="B96" s="30"/>
      <c r="C96" s="148" t="s">
        <v>105</v>
      </c>
      <c r="D96" s="31"/>
      <c r="E96" s="31"/>
      <c r="F96" s="31"/>
      <c r="G96" s="31"/>
      <c r="H96" s="31"/>
      <c r="I96" s="149">
        <f t="shared" ref="I96:J98" si="0">Q123</f>
        <v>0</v>
      </c>
      <c r="J96" s="149">
        <f t="shared" si="0"/>
        <v>0</v>
      </c>
      <c r="K96" s="74">
        <f>K123</f>
        <v>0</v>
      </c>
      <c r="L96" s="31"/>
      <c r="M96" s="34"/>
      <c r="AU96" s="14" t="s">
        <v>106</v>
      </c>
    </row>
    <row r="97" spans="2:13" s="8" customFormat="1" ht="24.95" customHeight="1">
      <c r="B97" s="150"/>
      <c r="C97" s="151"/>
      <c r="D97" s="152" t="s">
        <v>348</v>
      </c>
      <c r="E97" s="153"/>
      <c r="F97" s="153"/>
      <c r="G97" s="153"/>
      <c r="H97" s="153"/>
      <c r="I97" s="154">
        <f t="shared" si="0"/>
        <v>0</v>
      </c>
      <c r="J97" s="154">
        <f t="shared" si="0"/>
        <v>0</v>
      </c>
      <c r="K97" s="155">
        <f>K124</f>
        <v>0</v>
      </c>
      <c r="L97" s="151"/>
      <c r="M97" s="156"/>
    </row>
    <row r="98" spans="2:13" s="12" customFormat="1" ht="19.899999999999999" customHeight="1">
      <c r="B98" s="224"/>
      <c r="C98" s="225"/>
      <c r="D98" s="226" t="s">
        <v>349</v>
      </c>
      <c r="E98" s="227"/>
      <c r="F98" s="227"/>
      <c r="G98" s="227"/>
      <c r="H98" s="227"/>
      <c r="I98" s="228">
        <f t="shared" si="0"/>
        <v>0</v>
      </c>
      <c r="J98" s="228">
        <f t="shared" si="0"/>
        <v>0</v>
      </c>
      <c r="K98" s="229">
        <f>K125</f>
        <v>0</v>
      </c>
      <c r="L98" s="225"/>
      <c r="M98" s="230"/>
    </row>
    <row r="99" spans="2:13" s="12" customFormat="1" ht="19.899999999999999" customHeight="1">
      <c r="B99" s="224"/>
      <c r="C99" s="225"/>
      <c r="D99" s="226" t="s">
        <v>350</v>
      </c>
      <c r="E99" s="227"/>
      <c r="F99" s="227"/>
      <c r="G99" s="227"/>
      <c r="H99" s="227"/>
      <c r="I99" s="228">
        <f>Q138</f>
        <v>0</v>
      </c>
      <c r="J99" s="228">
        <f>R138</f>
        <v>0</v>
      </c>
      <c r="K99" s="229">
        <f>K138</f>
        <v>0</v>
      </c>
      <c r="L99" s="225"/>
      <c r="M99" s="230"/>
    </row>
    <row r="100" spans="2:13" s="8" customFormat="1" ht="24.95" customHeight="1">
      <c r="B100" s="150"/>
      <c r="C100" s="151"/>
      <c r="D100" s="152" t="s">
        <v>351</v>
      </c>
      <c r="E100" s="153"/>
      <c r="F100" s="153"/>
      <c r="G100" s="153"/>
      <c r="H100" s="153"/>
      <c r="I100" s="154">
        <f>Q151</f>
        <v>0</v>
      </c>
      <c r="J100" s="154">
        <f>R151</f>
        <v>0</v>
      </c>
      <c r="K100" s="155">
        <f>K151</f>
        <v>0</v>
      </c>
      <c r="L100" s="151"/>
      <c r="M100" s="156"/>
    </row>
    <row r="101" spans="2:13" s="12" customFormat="1" ht="19.899999999999999" customHeight="1">
      <c r="B101" s="224"/>
      <c r="C101" s="225"/>
      <c r="D101" s="226" t="s">
        <v>352</v>
      </c>
      <c r="E101" s="227"/>
      <c r="F101" s="227"/>
      <c r="G101" s="227"/>
      <c r="H101" s="227"/>
      <c r="I101" s="228">
        <f>Q152</f>
        <v>0</v>
      </c>
      <c r="J101" s="228">
        <f>R152</f>
        <v>0</v>
      </c>
      <c r="K101" s="229">
        <f>K152</f>
        <v>0</v>
      </c>
      <c r="L101" s="225"/>
      <c r="M101" s="230"/>
    </row>
    <row r="102" spans="2:13" s="12" customFormat="1" ht="19.899999999999999" customHeight="1">
      <c r="B102" s="224"/>
      <c r="C102" s="225"/>
      <c r="D102" s="226" t="s">
        <v>353</v>
      </c>
      <c r="E102" s="227"/>
      <c r="F102" s="227"/>
      <c r="G102" s="227"/>
      <c r="H102" s="227"/>
      <c r="I102" s="228">
        <f>Q156</f>
        <v>0</v>
      </c>
      <c r="J102" s="228">
        <f>R156</f>
        <v>0</v>
      </c>
      <c r="K102" s="229">
        <f>K156</f>
        <v>0</v>
      </c>
      <c r="L102" s="225"/>
      <c r="M102" s="230"/>
    </row>
    <row r="103" spans="2:13" s="8" customFormat="1" ht="24.95" customHeight="1">
      <c r="B103" s="150"/>
      <c r="C103" s="151"/>
      <c r="D103" s="152" t="s">
        <v>354</v>
      </c>
      <c r="E103" s="153"/>
      <c r="F103" s="153"/>
      <c r="G103" s="153"/>
      <c r="H103" s="153"/>
      <c r="I103" s="154">
        <f>Q195</f>
        <v>0</v>
      </c>
      <c r="J103" s="154">
        <f>R195</f>
        <v>0</v>
      </c>
      <c r="K103" s="155">
        <f>K195</f>
        <v>0</v>
      </c>
      <c r="L103" s="151"/>
      <c r="M103" s="156"/>
    </row>
    <row r="104" spans="2:13" s="1" customFormat="1" ht="21.75" customHeight="1">
      <c r="B104" s="30"/>
      <c r="C104" s="31"/>
      <c r="D104" s="31"/>
      <c r="E104" s="31"/>
      <c r="F104" s="31"/>
      <c r="G104" s="31"/>
      <c r="H104" s="31"/>
      <c r="I104" s="106"/>
      <c r="J104" s="106"/>
      <c r="K104" s="31"/>
      <c r="L104" s="31"/>
      <c r="M104" s="34"/>
    </row>
    <row r="105" spans="2:13" s="1" customFormat="1" ht="6.95" customHeight="1">
      <c r="B105" s="45"/>
      <c r="C105" s="46"/>
      <c r="D105" s="46"/>
      <c r="E105" s="46"/>
      <c r="F105" s="46"/>
      <c r="G105" s="46"/>
      <c r="H105" s="46"/>
      <c r="I105" s="139"/>
      <c r="J105" s="139"/>
      <c r="K105" s="46"/>
      <c r="L105" s="46"/>
      <c r="M105" s="34"/>
    </row>
    <row r="109" spans="2:13" s="1" customFormat="1" ht="6.95" customHeight="1">
      <c r="B109" s="47"/>
      <c r="C109" s="48"/>
      <c r="D109" s="48"/>
      <c r="E109" s="48"/>
      <c r="F109" s="48"/>
      <c r="G109" s="48"/>
      <c r="H109" s="48"/>
      <c r="I109" s="142"/>
      <c r="J109" s="142"/>
      <c r="K109" s="48"/>
      <c r="L109" s="48"/>
      <c r="M109" s="34"/>
    </row>
    <row r="110" spans="2:13" s="1" customFormat="1" ht="24.95" customHeight="1">
      <c r="B110" s="30"/>
      <c r="C110" s="20" t="s">
        <v>112</v>
      </c>
      <c r="D110" s="31"/>
      <c r="E110" s="31"/>
      <c r="F110" s="31"/>
      <c r="G110" s="31"/>
      <c r="H110" s="31"/>
      <c r="I110" s="106"/>
      <c r="J110" s="106"/>
      <c r="K110" s="31"/>
      <c r="L110" s="31"/>
      <c r="M110" s="34"/>
    </row>
    <row r="111" spans="2:13" s="1" customFormat="1" ht="6.95" customHeight="1">
      <c r="B111" s="30"/>
      <c r="C111" s="31"/>
      <c r="D111" s="31"/>
      <c r="E111" s="31"/>
      <c r="F111" s="31"/>
      <c r="G111" s="31"/>
      <c r="H111" s="31"/>
      <c r="I111" s="106"/>
      <c r="J111" s="106"/>
      <c r="K111" s="31"/>
      <c r="L111" s="31"/>
      <c r="M111" s="34"/>
    </row>
    <row r="112" spans="2:13" s="1" customFormat="1" ht="12" customHeight="1">
      <c r="B112" s="30"/>
      <c r="C112" s="26" t="s">
        <v>17</v>
      </c>
      <c r="D112" s="31"/>
      <c r="E112" s="31"/>
      <c r="F112" s="31"/>
      <c r="G112" s="31"/>
      <c r="H112" s="31"/>
      <c r="I112" s="106"/>
      <c r="J112" s="106"/>
      <c r="K112" s="31"/>
      <c r="L112" s="31"/>
      <c r="M112" s="34"/>
    </row>
    <row r="113" spans="2:65" s="1" customFormat="1" ht="16.5" customHeight="1">
      <c r="B113" s="30"/>
      <c r="C113" s="31"/>
      <c r="D113" s="31"/>
      <c r="E113" s="281" t="str">
        <f>E7</f>
        <v>Oprava TNS Červenka TU1, TU2</v>
      </c>
      <c r="F113" s="282"/>
      <c r="G113" s="282"/>
      <c r="H113" s="282"/>
      <c r="I113" s="106"/>
      <c r="J113" s="106"/>
      <c r="K113" s="31"/>
      <c r="L113" s="31"/>
      <c r="M113" s="34"/>
    </row>
    <row r="114" spans="2:65" s="1" customFormat="1" ht="12" customHeight="1">
      <c r="B114" s="30"/>
      <c r="C114" s="26" t="s">
        <v>96</v>
      </c>
      <c r="D114" s="31"/>
      <c r="E114" s="31"/>
      <c r="F114" s="31"/>
      <c r="G114" s="31"/>
      <c r="H114" s="31"/>
      <c r="I114" s="106"/>
      <c r="J114" s="106"/>
      <c r="K114" s="31"/>
      <c r="L114" s="31"/>
      <c r="M114" s="34"/>
    </row>
    <row r="115" spans="2:65" s="1" customFormat="1" ht="16.5" customHeight="1">
      <c r="B115" s="30"/>
      <c r="C115" s="31"/>
      <c r="D115" s="31"/>
      <c r="E115" s="253" t="str">
        <f>E9</f>
        <v>03 - Stavební práce</v>
      </c>
      <c r="F115" s="283"/>
      <c r="G115" s="283"/>
      <c r="H115" s="283"/>
      <c r="I115" s="106"/>
      <c r="J115" s="106"/>
      <c r="K115" s="31"/>
      <c r="L115" s="31"/>
      <c r="M115" s="34"/>
    </row>
    <row r="116" spans="2:65" s="1" customFormat="1" ht="6.95" customHeight="1">
      <c r="B116" s="30"/>
      <c r="C116" s="31"/>
      <c r="D116" s="31"/>
      <c r="E116" s="31"/>
      <c r="F116" s="31"/>
      <c r="G116" s="31"/>
      <c r="H116" s="31"/>
      <c r="I116" s="106"/>
      <c r="J116" s="106"/>
      <c r="K116" s="31"/>
      <c r="L116" s="31"/>
      <c r="M116" s="34"/>
    </row>
    <row r="117" spans="2:65" s="1" customFormat="1" ht="12" customHeight="1">
      <c r="B117" s="30"/>
      <c r="C117" s="26" t="s">
        <v>21</v>
      </c>
      <c r="D117" s="31"/>
      <c r="E117" s="31"/>
      <c r="F117" s="24" t="str">
        <f>F12</f>
        <v>Červenka</v>
      </c>
      <c r="G117" s="31"/>
      <c r="H117" s="31"/>
      <c r="I117" s="108" t="s">
        <v>23</v>
      </c>
      <c r="J117" s="110">
        <f>IF(J12="","",J12)</f>
        <v>0</v>
      </c>
      <c r="K117" s="31"/>
      <c r="L117" s="31"/>
      <c r="M117" s="34"/>
    </row>
    <row r="118" spans="2:65" s="1" customFormat="1" ht="6.95" customHeight="1">
      <c r="B118" s="30"/>
      <c r="C118" s="31"/>
      <c r="D118" s="31"/>
      <c r="E118" s="31"/>
      <c r="F118" s="31"/>
      <c r="G118" s="31"/>
      <c r="H118" s="31"/>
      <c r="I118" s="106"/>
      <c r="J118" s="106"/>
      <c r="K118" s="31"/>
      <c r="L118" s="31"/>
      <c r="M118" s="34"/>
    </row>
    <row r="119" spans="2:65" s="1" customFormat="1" ht="15.2" customHeight="1">
      <c r="B119" s="30"/>
      <c r="C119" s="26" t="s">
        <v>24</v>
      </c>
      <c r="D119" s="31"/>
      <c r="E119" s="31"/>
      <c r="F119" s="24" t="str">
        <f>E15</f>
        <v>Správa železniční dopravní cesty, s.o.</v>
      </c>
      <c r="G119" s="31"/>
      <c r="H119" s="31"/>
      <c r="I119" s="108" t="s">
        <v>32</v>
      </c>
      <c r="J119" s="143" t="str">
        <f>E21</f>
        <v xml:space="preserve"> </v>
      </c>
      <c r="K119" s="31"/>
      <c r="L119" s="31"/>
      <c r="M119" s="34"/>
    </row>
    <row r="120" spans="2:65" s="1" customFormat="1" ht="15.2" customHeight="1">
      <c r="B120" s="30"/>
      <c r="C120" s="26" t="s">
        <v>30</v>
      </c>
      <c r="D120" s="31"/>
      <c r="E120" s="31"/>
      <c r="F120" s="24" t="str">
        <f>IF(E18="","",E18)</f>
        <v>Vyplň údaj</v>
      </c>
      <c r="G120" s="31"/>
      <c r="H120" s="31"/>
      <c r="I120" s="108" t="s">
        <v>34</v>
      </c>
      <c r="J120" s="143" t="str">
        <f>E24</f>
        <v>Ing. Jan Pavláček</v>
      </c>
      <c r="K120" s="31"/>
      <c r="L120" s="31"/>
      <c r="M120" s="34"/>
    </row>
    <row r="121" spans="2:65" s="1" customFormat="1" ht="10.35" customHeight="1">
      <c r="B121" s="30"/>
      <c r="C121" s="31"/>
      <c r="D121" s="31"/>
      <c r="E121" s="31"/>
      <c r="F121" s="31"/>
      <c r="G121" s="31"/>
      <c r="H121" s="31"/>
      <c r="I121" s="106"/>
      <c r="J121" s="106"/>
      <c r="K121" s="31"/>
      <c r="L121" s="31"/>
      <c r="M121" s="34"/>
    </row>
    <row r="122" spans="2:65" s="9" customFormat="1" ht="29.25" customHeight="1">
      <c r="B122" s="157"/>
      <c r="C122" s="158" t="s">
        <v>113</v>
      </c>
      <c r="D122" s="159" t="s">
        <v>62</v>
      </c>
      <c r="E122" s="159" t="s">
        <v>58</v>
      </c>
      <c r="F122" s="159" t="s">
        <v>59</v>
      </c>
      <c r="G122" s="159" t="s">
        <v>114</v>
      </c>
      <c r="H122" s="159" t="s">
        <v>115</v>
      </c>
      <c r="I122" s="160" t="s">
        <v>116</v>
      </c>
      <c r="J122" s="160" t="s">
        <v>117</v>
      </c>
      <c r="K122" s="159" t="s">
        <v>104</v>
      </c>
      <c r="L122" s="161" t="s">
        <v>118</v>
      </c>
      <c r="M122" s="162"/>
      <c r="N122" s="65" t="s">
        <v>1</v>
      </c>
      <c r="O122" s="66" t="s">
        <v>41</v>
      </c>
      <c r="P122" s="66" t="s">
        <v>119</v>
      </c>
      <c r="Q122" s="66" t="s">
        <v>120</v>
      </c>
      <c r="R122" s="66" t="s">
        <v>121</v>
      </c>
      <c r="S122" s="66" t="s">
        <v>122</v>
      </c>
      <c r="T122" s="66" t="s">
        <v>123</v>
      </c>
      <c r="U122" s="66" t="s">
        <v>124</v>
      </c>
      <c r="V122" s="66" t="s">
        <v>125</v>
      </c>
      <c r="W122" s="66" t="s">
        <v>126</v>
      </c>
      <c r="X122" s="66" t="s">
        <v>127</v>
      </c>
      <c r="Y122" s="67" t="s">
        <v>128</v>
      </c>
    </row>
    <row r="123" spans="2:65" s="1" customFormat="1" ht="22.9" customHeight="1">
      <c r="B123" s="30"/>
      <c r="C123" s="72" t="s">
        <v>129</v>
      </c>
      <c r="D123" s="31"/>
      <c r="E123" s="31"/>
      <c r="F123" s="31"/>
      <c r="G123" s="31"/>
      <c r="H123" s="31"/>
      <c r="I123" s="106"/>
      <c r="J123" s="106"/>
      <c r="K123" s="163">
        <f>BK123</f>
        <v>0</v>
      </c>
      <c r="L123" s="31"/>
      <c r="M123" s="34"/>
      <c r="N123" s="68"/>
      <c r="O123" s="69"/>
      <c r="P123" s="69"/>
      <c r="Q123" s="164">
        <f>Q124+Q151+Q195</f>
        <v>0</v>
      </c>
      <c r="R123" s="164">
        <f>R124+R151+R195</f>
        <v>0</v>
      </c>
      <c r="S123" s="69"/>
      <c r="T123" s="165">
        <f>T124+T151+T195</f>
        <v>0</v>
      </c>
      <c r="U123" s="69"/>
      <c r="V123" s="165">
        <f>V124+V151+V195</f>
        <v>2734.8189999999995</v>
      </c>
      <c r="W123" s="69"/>
      <c r="X123" s="165">
        <f>X124+X151+X195</f>
        <v>5.13</v>
      </c>
      <c r="Y123" s="70"/>
      <c r="AT123" s="14" t="s">
        <v>78</v>
      </c>
      <c r="AU123" s="14" t="s">
        <v>106</v>
      </c>
      <c r="BK123" s="166">
        <f>BK124+BK151+BK195</f>
        <v>0</v>
      </c>
    </row>
    <row r="124" spans="2:65" s="10" customFormat="1" ht="25.9" customHeight="1">
      <c r="B124" s="167"/>
      <c r="C124" s="168"/>
      <c r="D124" s="169" t="s">
        <v>78</v>
      </c>
      <c r="E124" s="170" t="s">
        <v>355</v>
      </c>
      <c r="F124" s="170" t="s">
        <v>356</v>
      </c>
      <c r="G124" s="168"/>
      <c r="H124" s="168"/>
      <c r="I124" s="171"/>
      <c r="J124" s="171"/>
      <c r="K124" s="172">
        <f>BK124</f>
        <v>0</v>
      </c>
      <c r="L124" s="168"/>
      <c r="M124" s="173"/>
      <c r="N124" s="174"/>
      <c r="O124" s="175"/>
      <c r="P124" s="175"/>
      <c r="Q124" s="176">
        <f>Q125+Q138</f>
        <v>0</v>
      </c>
      <c r="R124" s="176">
        <f>R125+R138</f>
        <v>0</v>
      </c>
      <c r="S124" s="175"/>
      <c r="T124" s="177">
        <f>T125+T138</f>
        <v>0</v>
      </c>
      <c r="U124" s="175"/>
      <c r="V124" s="177">
        <f>V125+V138</f>
        <v>2733.4799999999996</v>
      </c>
      <c r="W124" s="175"/>
      <c r="X124" s="177">
        <f>X125+X138</f>
        <v>5.13</v>
      </c>
      <c r="Y124" s="178"/>
      <c r="AR124" s="179" t="s">
        <v>86</v>
      </c>
      <c r="AT124" s="180" t="s">
        <v>78</v>
      </c>
      <c r="AU124" s="180" t="s">
        <v>79</v>
      </c>
      <c r="AY124" s="179" t="s">
        <v>131</v>
      </c>
      <c r="BK124" s="181">
        <f>BK125+BK138</f>
        <v>0</v>
      </c>
    </row>
    <row r="125" spans="2:65" s="10" customFormat="1" ht="22.9" customHeight="1">
      <c r="B125" s="167"/>
      <c r="C125" s="168"/>
      <c r="D125" s="169" t="s">
        <v>78</v>
      </c>
      <c r="E125" s="231" t="s">
        <v>146</v>
      </c>
      <c r="F125" s="231" t="s">
        <v>357</v>
      </c>
      <c r="G125" s="168"/>
      <c r="H125" s="168"/>
      <c r="I125" s="171"/>
      <c r="J125" s="171"/>
      <c r="K125" s="232">
        <f>BK125</f>
        <v>0</v>
      </c>
      <c r="L125" s="168"/>
      <c r="M125" s="173"/>
      <c r="N125" s="174"/>
      <c r="O125" s="175"/>
      <c r="P125" s="175"/>
      <c r="Q125" s="176">
        <f>SUM(Q126:Q137)</f>
        <v>0</v>
      </c>
      <c r="R125" s="176">
        <f>SUM(R126:R137)</f>
        <v>0</v>
      </c>
      <c r="S125" s="175"/>
      <c r="T125" s="177">
        <f>SUM(T126:T137)</f>
        <v>0</v>
      </c>
      <c r="U125" s="175"/>
      <c r="V125" s="177">
        <f>SUM(V126:V137)</f>
        <v>2732.8799999999997</v>
      </c>
      <c r="W125" s="175"/>
      <c r="X125" s="177">
        <f>SUM(X126:X137)</f>
        <v>0</v>
      </c>
      <c r="Y125" s="178"/>
      <c r="AR125" s="179" t="s">
        <v>86</v>
      </c>
      <c r="AT125" s="180" t="s">
        <v>78</v>
      </c>
      <c r="AU125" s="180" t="s">
        <v>86</v>
      </c>
      <c r="AY125" s="179" t="s">
        <v>131</v>
      </c>
      <c r="BK125" s="181">
        <f>SUM(BK126:BK137)</f>
        <v>0</v>
      </c>
    </row>
    <row r="126" spans="2:65" s="1" customFormat="1" ht="24" customHeight="1">
      <c r="B126" s="30"/>
      <c r="C126" s="182" t="s">
        <v>86</v>
      </c>
      <c r="D126" s="182" t="s">
        <v>132</v>
      </c>
      <c r="E126" s="183" t="s">
        <v>358</v>
      </c>
      <c r="F126" s="184" t="s">
        <v>359</v>
      </c>
      <c r="G126" s="185" t="s">
        <v>360</v>
      </c>
      <c r="H126" s="186">
        <v>2</v>
      </c>
      <c r="I126" s="187"/>
      <c r="J126" s="188"/>
      <c r="K126" s="189">
        <f>ROUND(P126*H126,2)</f>
        <v>0</v>
      </c>
      <c r="L126" s="184" t="s">
        <v>1</v>
      </c>
      <c r="M126" s="190"/>
      <c r="N126" s="191" t="s">
        <v>1</v>
      </c>
      <c r="O126" s="192" t="s">
        <v>42</v>
      </c>
      <c r="P126" s="193">
        <f>I126+J126</f>
        <v>0</v>
      </c>
      <c r="Q126" s="193">
        <f>ROUND(I126*H126,2)</f>
        <v>0</v>
      </c>
      <c r="R126" s="193">
        <f>ROUND(J126*H126,2)</f>
        <v>0</v>
      </c>
      <c r="S126" s="61"/>
      <c r="T126" s="194">
        <f>S126*H126</f>
        <v>0</v>
      </c>
      <c r="U126" s="194">
        <v>1</v>
      </c>
      <c r="V126" s="194">
        <f>U126*H126</f>
        <v>2</v>
      </c>
      <c r="W126" s="194">
        <v>0</v>
      </c>
      <c r="X126" s="194">
        <f>W126*H126</f>
        <v>0</v>
      </c>
      <c r="Y126" s="195" t="s">
        <v>1</v>
      </c>
      <c r="AR126" s="196" t="s">
        <v>174</v>
      </c>
      <c r="AT126" s="196" t="s">
        <v>132</v>
      </c>
      <c r="AU126" s="196" t="s">
        <v>88</v>
      </c>
      <c r="AY126" s="14" t="s">
        <v>131</v>
      </c>
      <c r="BE126" s="197">
        <f>IF(O126="základní",K126,0)</f>
        <v>0</v>
      </c>
      <c r="BF126" s="197">
        <f>IF(O126="snížená",K126,0)</f>
        <v>0</v>
      </c>
      <c r="BG126" s="197">
        <f>IF(O126="zákl. přenesená",K126,0)</f>
        <v>0</v>
      </c>
      <c r="BH126" s="197">
        <f>IF(O126="sníž. přenesená",K126,0)</f>
        <v>0</v>
      </c>
      <c r="BI126" s="197">
        <f>IF(O126="nulová",K126,0)</f>
        <v>0</v>
      </c>
      <c r="BJ126" s="14" t="s">
        <v>86</v>
      </c>
      <c r="BK126" s="197">
        <f>ROUND(P126*H126,2)</f>
        <v>0</v>
      </c>
      <c r="BL126" s="14" t="s">
        <v>154</v>
      </c>
      <c r="BM126" s="196" t="s">
        <v>361</v>
      </c>
    </row>
    <row r="127" spans="2:65" s="1" customFormat="1" ht="19.5">
      <c r="B127" s="30"/>
      <c r="C127" s="31"/>
      <c r="D127" s="198" t="s">
        <v>139</v>
      </c>
      <c r="E127" s="31"/>
      <c r="F127" s="199" t="s">
        <v>359</v>
      </c>
      <c r="G127" s="31"/>
      <c r="H127" s="31"/>
      <c r="I127" s="106"/>
      <c r="J127" s="106"/>
      <c r="K127" s="31"/>
      <c r="L127" s="31"/>
      <c r="M127" s="34"/>
      <c r="N127" s="200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2"/>
      <c r="AT127" s="14" t="s">
        <v>139</v>
      </c>
      <c r="AU127" s="14" t="s">
        <v>88</v>
      </c>
    </row>
    <row r="128" spans="2:65" s="1" customFormat="1" ht="19.5">
      <c r="B128" s="30"/>
      <c r="C128" s="31"/>
      <c r="D128" s="198" t="s">
        <v>140</v>
      </c>
      <c r="E128" s="31"/>
      <c r="F128" s="201" t="s">
        <v>362</v>
      </c>
      <c r="G128" s="31"/>
      <c r="H128" s="31"/>
      <c r="I128" s="106"/>
      <c r="J128" s="106"/>
      <c r="K128" s="31"/>
      <c r="L128" s="31"/>
      <c r="M128" s="34"/>
      <c r="N128" s="200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2"/>
      <c r="AT128" s="14" t="s">
        <v>140</v>
      </c>
      <c r="AU128" s="14" t="s">
        <v>88</v>
      </c>
    </row>
    <row r="129" spans="2:65" s="1" customFormat="1" ht="16.5" customHeight="1">
      <c r="B129" s="30"/>
      <c r="C129" s="182" t="s">
        <v>88</v>
      </c>
      <c r="D129" s="182" t="s">
        <v>132</v>
      </c>
      <c r="E129" s="183" t="s">
        <v>363</v>
      </c>
      <c r="F129" s="184" t="s">
        <v>364</v>
      </c>
      <c r="G129" s="185" t="s">
        <v>365</v>
      </c>
      <c r="H129" s="186">
        <v>666</v>
      </c>
      <c r="I129" s="187"/>
      <c r="J129" s="188"/>
      <c r="K129" s="189">
        <f>ROUND(P129*H129,2)</f>
        <v>0</v>
      </c>
      <c r="L129" s="184" t="s">
        <v>1</v>
      </c>
      <c r="M129" s="190"/>
      <c r="N129" s="191" t="s">
        <v>1</v>
      </c>
      <c r="O129" s="192" t="s">
        <v>42</v>
      </c>
      <c r="P129" s="193">
        <f>I129+J129</f>
        <v>0</v>
      </c>
      <c r="Q129" s="193">
        <f>ROUND(I129*H129,2)</f>
        <v>0</v>
      </c>
      <c r="R129" s="193">
        <f>ROUND(J129*H129,2)</f>
        <v>0</v>
      </c>
      <c r="S129" s="61"/>
      <c r="T129" s="194">
        <f>S129*H129</f>
        <v>0</v>
      </c>
      <c r="U129" s="194">
        <v>4.0999999999999996</v>
      </c>
      <c r="V129" s="194">
        <f>U129*H129</f>
        <v>2730.6</v>
      </c>
      <c r="W129" s="194">
        <v>0</v>
      </c>
      <c r="X129" s="194">
        <f>W129*H129</f>
        <v>0</v>
      </c>
      <c r="Y129" s="195" t="s">
        <v>1</v>
      </c>
      <c r="AR129" s="196" t="s">
        <v>174</v>
      </c>
      <c r="AT129" s="196" t="s">
        <v>132</v>
      </c>
      <c r="AU129" s="196" t="s">
        <v>88</v>
      </c>
      <c r="AY129" s="14" t="s">
        <v>131</v>
      </c>
      <c r="BE129" s="197">
        <f>IF(O129="základní",K129,0)</f>
        <v>0</v>
      </c>
      <c r="BF129" s="197">
        <f>IF(O129="snížená",K129,0)</f>
        <v>0</v>
      </c>
      <c r="BG129" s="197">
        <f>IF(O129="zákl. přenesená",K129,0)</f>
        <v>0</v>
      </c>
      <c r="BH129" s="197">
        <f>IF(O129="sníž. přenesená",K129,0)</f>
        <v>0</v>
      </c>
      <c r="BI129" s="197">
        <f>IF(O129="nulová",K129,0)</f>
        <v>0</v>
      </c>
      <c r="BJ129" s="14" t="s">
        <v>86</v>
      </c>
      <c r="BK129" s="197">
        <f>ROUND(P129*H129,2)</f>
        <v>0</v>
      </c>
      <c r="BL129" s="14" t="s">
        <v>154</v>
      </c>
      <c r="BM129" s="196" t="s">
        <v>366</v>
      </c>
    </row>
    <row r="130" spans="2:65" s="1" customFormat="1" ht="11.25">
      <c r="B130" s="30"/>
      <c r="C130" s="31"/>
      <c r="D130" s="198" t="s">
        <v>139</v>
      </c>
      <c r="E130" s="31"/>
      <c r="F130" s="199" t="s">
        <v>364</v>
      </c>
      <c r="G130" s="31"/>
      <c r="H130" s="31"/>
      <c r="I130" s="106"/>
      <c r="J130" s="106"/>
      <c r="K130" s="31"/>
      <c r="L130" s="31"/>
      <c r="M130" s="34"/>
      <c r="N130" s="200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2"/>
      <c r="AT130" s="14" t="s">
        <v>139</v>
      </c>
      <c r="AU130" s="14" t="s">
        <v>88</v>
      </c>
    </row>
    <row r="131" spans="2:65" s="1" customFormat="1" ht="19.5">
      <c r="B131" s="30"/>
      <c r="C131" s="31"/>
      <c r="D131" s="198" t="s">
        <v>140</v>
      </c>
      <c r="E131" s="31"/>
      <c r="F131" s="201" t="s">
        <v>367</v>
      </c>
      <c r="G131" s="31"/>
      <c r="H131" s="31"/>
      <c r="I131" s="106"/>
      <c r="J131" s="106"/>
      <c r="K131" s="31"/>
      <c r="L131" s="31"/>
      <c r="M131" s="34"/>
      <c r="N131" s="200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2"/>
      <c r="AT131" s="14" t="s">
        <v>140</v>
      </c>
      <c r="AU131" s="14" t="s">
        <v>88</v>
      </c>
    </row>
    <row r="132" spans="2:65" s="1" customFormat="1" ht="16.5" customHeight="1">
      <c r="B132" s="30"/>
      <c r="C132" s="182" t="s">
        <v>146</v>
      </c>
      <c r="D132" s="182" t="s">
        <v>132</v>
      </c>
      <c r="E132" s="183" t="s">
        <v>368</v>
      </c>
      <c r="F132" s="184" t="s">
        <v>369</v>
      </c>
      <c r="G132" s="185" t="s">
        <v>360</v>
      </c>
      <c r="H132" s="186">
        <v>0.2</v>
      </c>
      <c r="I132" s="187"/>
      <c r="J132" s="188"/>
      <c r="K132" s="189">
        <f>ROUND(P132*H132,2)</f>
        <v>0</v>
      </c>
      <c r="L132" s="184" t="s">
        <v>1</v>
      </c>
      <c r="M132" s="190"/>
      <c r="N132" s="191" t="s">
        <v>1</v>
      </c>
      <c r="O132" s="192" t="s">
        <v>42</v>
      </c>
      <c r="P132" s="193">
        <f>I132+J132</f>
        <v>0</v>
      </c>
      <c r="Q132" s="193">
        <f>ROUND(I132*H132,2)</f>
        <v>0</v>
      </c>
      <c r="R132" s="193">
        <f>ROUND(J132*H132,2)</f>
        <v>0</v>
      </c>
      <c r="S132" s="61"/>
      <c r="T132" s="194">
        <f>S132*H132</f>
        <v>0</v>
      </c>
      <c r="U132" s="194">
        <v>1</v>
      </c>
      <c r="V132" s="194">
        <f>U132*H132</f>
        <v>0.2</v>
      </c>
      <c r="W132" s="194">
        <v>0</v>
      </c>
      <c r="X132" s="194">
        <f>W132*H132</f>
        <v>0</v>
      </c>
      <c r="Y132" s="195" t="s">
        <v>1</v>
      </c>
      <c r="AR132" s="196" t="s">
        <v>137</v>
      </c>
      <c r="AT132" s="196" t="s">
        <v>132</v>
      </c>
      <c r="AU132" s="196" t="s">
        <v>88</v>
      </c>
      <c r="AY132" s="14" t="s">
        <v>131</v>
      </c>
      <c r="BE132" s="197">
        <f>IF(O132="základní",K132,0)</f>
        <v>0</v>
      </c>
      <c r="BF132" s="197">
        <f>IF(O132="snížená",K132,0)</f>
        <v>0</v>
      </c>
      <c r="BG132" s="197">
        <f>IF(O132="zákl. přenesená",K132,0)</f>
        <v>0</v>
      </c>
      <c r="BH132" s="197">
        <f>IF(O132="sníž. přenesená",K132,0)</f>
        <v>0</v>
      </c>
      <c r="BI132" s="197">
        <f>IF(O132="nulová",K132,0)</f>
        <v>0</v>
      </c>
      <c r="BJ132" s="14" t="s">
        <v>86</v>
      </c>
      <c r="BK132" s="197">
        <f>ROUND(P132*H132,2)</f>
        <v>0</v>
      </c>
      <c r="BL132" s="14" t="s">
        <v>137</v>
      </c>
      <c r="BM132" s="196" t="s">
        <v>370</v>
      </c>
    </row>
    <row r="133" spans="2:65" s="1" customFormat="1" ht="11.25">
      <c r="B133" s="30"/>
      <c r="C133" s="31"/>
      <c r="D133" s="198" t="s">
        <v>139</v>
      </c>
      <c r="E133" s="31"/>
      <c r="F133" s="199" t="s">
        <v>369</v>
      </c>
      <c r="G133" s="31"/>
      <c r="H133" s="31"/>
      <c r="I133" s="106"/>
      <c r="J133" s="106"/>
      <c r="K133" s="31"/>
      <c r="L133" s="31"/>
      <c r="M133" s="34"/>
      <c r="N133" s="200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2"/>
      <c r="AT133" s="14" t="s">
        <v>139</v>
      </c>
      <c r="AU133" s="14" t="s">
        <v>88</v>
      </c>
    </row>
    <row r="134" spans="2:65" s="1" customFormat="1" ht="19.5">
      <c r="B134" s="30"/>
      <c r="C134" s="31"/>
      <c r="D134" s="198" t="s">
        <v>140</v>
      </c>
      <c r="E134" s="31"/>
      <c r="F134" s="201" t="s">
        <v>371</v>
      </c>
      <c r="G134" s="31"/>
      <c r="H134" s="31"/>
      <c r="I134" s="106"/>
      <c r="J134" s="106"/>
      <c r="K134" s="31"/>
      <c r="L134" s="31"/>
      <c r="M134" s="34"/>
      <c r="N134" s="200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2"/>
      <c r="AT134" s="14" t="s">
        <v>140</v>
      </c>
      <c r="AU134" s="14" t="s">
        <v>88</v>
      </c>
    </row>
    <row r="135" spans="2:65" s="1" customFormat="1" ht="16.5" customHeight="1">
      <c r="B135" s="30"/>
      <c r="C135" s="182" t="s">
        <v>154</v>
      </c>
      <c r="D135" s="182" t="s">
        <v>132</v>
      </c>
      <c r="E135" s="183" t="s">
        <v>372</v>
      </c>
      <c r="F135" s="184" t="s">
        <v>373</v>
      </c>
      <c r="G135" s="185" t="s">
        <v>360</v>
      </c>
      <c r="H135" s="186">
        <v>0.08</v>
      </c>
      <c r="I135" s="187"/>
      <c r="J135" s="188"/>
      <c r="K135" s="189">
        <f>ROUND(P135*H135,2)</f>
        <v>0</v>
      </c>
      <c r="L135" s="184" t="s">
        <v>1</v>
      </c>
      <c r="M135" s="190"/>
      <c r="N135" s="191" t="s">
        <v>1</v>
      </c>
      <c r="O135" s="192" t="s">
        <v>42</v>
      </c>
      <c r="P135" s="193">
        <f>I135+J135</f>
        <v>0</v>
      </c>
      <c r="Q135" s="193">
        <f>ROUND(I135*H135,2)</f>
        <v>0</v>
      </c>
      <c r="R135" s="193">
        <f>ROUND(J135*H135,2)</f>
        <v>0</v>
      </c>
      <c r="S135" s="61"/>
      <c r="T135" s="194">
        <f>S135*H135</f>
        <v>0</v>
      </c>
      <c r="U135" s="194">
        <v>1</v>
      </c>
      <c r="V135" s="194">
        <f>U135*H135</f>
        <v>0.08</v>
      </c>
      <c r="W135" s="194">
        <v>0</v>
      </c>
      <c r="X135" s="194">
        <f>W135*H135</f>
        <v>0</v>
      </c>
      <c r="Y135" s="195" t="s">
        <v>1</v>
      </c>
      <c r="AR135" s="196" t="s">
        <v>301</v>
      </c>
      <c r="AT135" s="196" t="s">
        <v>132</v>
      </c>
      <c r="AU135" s="196" t="s">
        <v>88</v>
      </c>
      <c r="AY135" s="14" t="s">
        <v>131</v>
      </c>
      <c r="BE135" s="197">
        <f>IF(O135="základní",K135,0)</f>
        <v>0</v>
      </c>
      <c r="BF135" s="197">
        <f>IF(O135="snížená",K135,0)</f>
        <v>0</v>
      </c>
      <c r="BG135" s="197">
        <f>IF(O135="zákl. přenesená",K135,0)</f>
        <v>0</v>
      </c>
      <c r="BH135" s="197">
        <f>IF(O135="sníž. přenesená",K135,0)</f>
        <v>0</v>
      </c>
      <c r="BI135" s="197">
        <f>IF(O135="nulová",K135,0)</f>
        <v>0</v>
      </c>
      <c r="BJ135" s="14" t="s">
        <v>86</v>
      </c>
      <c r="BK135" s="197">
        <f>ROUND(P135*H135,2)</f>
        <v>0</v>
      </c>
      <c r="BL135" s="14" t="s">
        <v>223</v>
      </c>
      <c r="BM135" s="196" t="s">
        <v>374</v>
      </c>
    </row>
    <row r="136" spans="2:65" s="1" customFormat="1" ht="11.25">
      <c r="B136" s="30"/>
      <c r="C136" s="31"/>
      <c r="D136" s="198" t="s">
        <v>139</v>
      </c>
      <c r="E136" s="31"/>
      <c r="F136" s="199" t="s">
        <v>373</v>
      </c>
      <c r="G136" s="31"/>
      <c r="H136" s="31"/>
      <c r="I136" s="106"/>
      <c r="J136" s="106"/>
      <c r="K136" s="31"/>
      <c r="L136" s="31"/>
      <c r="M136" s="34"/>
      <c r="N136" s="200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2"/>
      <c r="AT136" s="14" t="s">
        <v>139</v>
      </c>
      <c r="AU136" s="14" t="s">
        <v>88</v>
      </c>
    </row>
    <row r="137" spans="2:65" s="1" customFormat="1" ht="19.5">
      <c r="B137" s="30"/>
      <c r="C137" s="31"/>
      <c r="D137" s="198" t="s">
        <v>140</v>
      </c>
      <c r="E137" s="31"/>
      <c r="F137" s="201" t="s">
        <v>375</v>
      </c>
      <c r="G137" s="31"/>
      <c r="H137" s="31"/>
      <c r="I137" s="106"/>
      <c r="J137" s="106"/>
      <c r="K137" s="31"/>
      <c r="L137" s="31"/>
      <c r="M137" s="34"/>
      <c r="N137" s="200"/>
      <c r="O137" s="61"/>
      <c r="P137" s="61"/>
      <c r="Q137" s="61"/>
      <c r="R137" s="61"/>
      <c r="S137" s="61"/>
      <c r="T137" s="61"/>
      <c r="U137" s="61"/>
      <c r="V137" s="61"/>
      <c r="W137" s="61"/>
      <c r="X137" s="61"/>
      <c r="Y137" s="62"/>
      <c r="AT137" s="14" t="s">
        <v>140</v>
      </c>
      <c r="AU137" s="14" t="s">
        <v>88</v>
      </c>
    </row>
    <row r="138" spans="2:65" s="10" customFormat="1" ht="22.9" customHeight="1">
      <c r="B138" s="167"/>
      <c r="C138" s="168"/>
      <c r="D138" s="169" t="s">
        <v>78</v>
      </c>
      <c r="E138" s="231" t="s">
        <v>178</v>
      </c>
      <c r="F138" s="231" t="s">
        <v>376</v>
      </c>
      <c r="G138" s="168"/>
      <c r="H138" s="168"/>
      <c r="I138" s="171"/>
      <c r="J138" s="171"/>
      <c r="K138" s="232">
        <f>BK138</f>
        <v>0</v>
      </c>
      <c r="L138" s="168"/>
      <c r="M138" s="173"/>
      <c r="N138" s="174"/>
      <c r="O138" s="175"/>
      <c r="P138" s="175"/>
      <c r="Q138" s="176">
        <f>SUM(Q139:Q150)</f>
        <v>0</v>
      </c>
      <c r="R138" s="176">
        <f>SUM(R139:R150)</f>
        <v>0</v>
      </c>
      <c r="S138" s="175"/>
      <c r="T138" s="177">
        <f>SUM(T139:T150)</f>
        <v>0</v>
      </c>
      <c r="U138" s="175"/>
      <c r="V138" s="177">
        <f>SUM(V139:V150)</f>
        <v>0.6</v>
      </c>
      <c r="W138" s="175"/>
      <c r="X138" s="177">
        <f>SUM(X139:X150)</f>
        <v>5.13</v>
      </c>
      <c r="Y138" s="178"/>
      <c r="AR138" s="179" t="s">
        <v>86</v>
      </c>
      <c r="AT138" s="180" t="s">
        <v>78</v>
      </c>
      <c r="AU138" s="180" t="s">
        <v>86</v>
      </c>
      <c r="AY138" s="179" t="s">
        <v>131</v>
      </c>
      <c r="BK138" s="181">
        <f>SUM(BK139:BK150)</f>
        <v>0</v>
      </c>
    </row>
    <row r="139" spans="2:65" s="1" customFormat="1" ht="24" customHeight="1">
      <c r="B139" s="30"/>
      <c r="C139" s="202" t="s">
        <v>160</v>
      </c>
      <c r="D139" s="202" t="s">
        <v>189</v>
      </c>
      <c r="E139" s="203" t="s">
        <v>377</v>
      </c>
      <c r="F139" s="204" t="s">
        <v>378</v>
      </c>
      <c r="G139" s="205" t="s">
        <v>360</v>
      </c>
      <c r="H139" s="206">
        <v>0.25</v>
      </c>
      <c r="I139" s="207"/>
      <c r="J139" s="207"/>
      <c r="K139" s="208">
        <f>ROUND(P139*H139,2)</f>
        <v>0</v>
      </c>
      <c r="L139" s="204" t="s">
        <v>379</v>
      </c>
      <c r="M139" s="34"/>
      <c r="N139" s="209" t="s">
        <v>1</v>
      </c>
      <c r="O139" s="192" t="s">
        <v>42</v>
      </c>
      <c r="P139" s="193">
        <f>I139+J139</f>
        <v>0</v>
      </c>
      <c r="Q139" s="193">
        <f>ROUND(I139*H139,2)</f>
        <v>0</v>
      </c>
      <c r="R139" s="193">
        <f>ROUND(J139*H139,2)</f>
        <v>0</v>
      </c>
      <c r="S139" s="61"/>
      <c r="T139" s="194">
        <f>S139*H139</f>
        <v>0</v>
      </c>
      <c r="U139" s="194">
        <v>0</v>
      </c>
      <c r="V139" s="194">
        <f>U139*H139</f>
        <v>0</v>
      </c>
      <c r="W139" s="194">
        <v>0</v>
      </c>
      <c r="X139" s="194">
        <f>W139*H139</f>
        <v>0</v>
      </c>
      <c r="Y139" s="195" t="s">
        <v>1</v>
      </c>
      <c r="AR139" s="196" t="s">
        <v>154</v>
      </c>
      <c r="AT139" s="196" t="s">
        <v>189</v>
      </c>
      <c r="AU139" s="196" t="s">
        <v>88</v>
      </c>
      <c r="AY139" s="14" t="s">
        <v>131</v>
      </c>
      <c r="BE139" s="197">
        <f>IF(O139="základní",K139,0)</f>
        <v>0</v>
      </c>
      <c r="BF139" s="197">
        <f>IF(O139="snížená",K139,0)</f>
        <v>0</v>
      </c>
      <c r="BG139" s="197">
        <f>IF(O139="zákl. přenesená",K139,0)</f>
        <v>0</v>
      </c>
      <c r="BH139" s="197">
        <f>IF(O139="sníž. přenesená",K139,0)</f>
        <v>0</v>
      </c>
      <c r="BI139" s="197">
        <f>IF(O139="nulová",K139,0)</f>
        <v>0</v>
      </c>
      <c r="BJ139" s="14" t="s">
        <v>86</v>
      </c>
      <c r="BK139" s="197">
        <f>ROUND(P139*H139,2)</f>
        <v>0</v>
      </c>
      <c r="BL139" s="14" t="s">
        <v>154</v>
      </c>
      <c r="BM139" s="196" t="s">
        <v>380</v>
      </c>
    </row>
    <row r="140" spans="2:65" s="1" customFormat="1" ht="19.5">
      <c r="B140" s="30"/>
      <c r="C140" s="31"/>
      <c r="D140" s="198" t="s">
        <v>139</v>
      </c>
      <c r="E140" s="31"/>
      <c r="F140" s="199" t="s">
        <v>381</v>
      </c>
      <c r="G140" s="31"/>
      <c r="H140" s="31"/>
      <c r="I140" s="106"/>
      <c r="J140" s="106"/>
      <c r="K140" s="31"/>
      <c r="L140" s="31"/>
      <c r="M140" s="34"/>
      <c r="N140" s="200"/>
      <c r="O140" s="61"/>
      <c r="P140" s="61"/>
      <c r="Q140" s="61"/>
      <c r="R140" s="61"/>
      <c r="S140" s="61"/>
      <c r="T140" s="61"/>
      <c r="U140" s="61"/>
      <c r="V140" s="61"/>
      <c r="W140" s="61"/>
      <c r="X140" s="61"/>
      <c r="Y140" s="62"/>
      <c r="AT140" s="14" t="s">
        <v>139</v>
      </c>
      <c r="AU140" s="14" t="s">
        <v>88</v>
      </c>
    </row>
    <row r="141" spans="2:65" s="1" customFormat="1" ht="29.25">
      <c r="B141" s="30"/>
      <c r="C141" s="31"/>
      <c r="D141" s="198" t="s">
        <v>140</v>
      </c>
      <c r="E141" s="31"/>
      <c r="F141" s="201" t="s">
        <v>382</v>
      </c>
      <c r="G141" s="31"/>
      <c r="H141" s="31"/>
      <c r="I141" s="106"/>
      <c r="J141" s="106"/>
      <c r="K141" s="31"/>
      <c r="L141" s="31"/>
      <c r="M141" s="34"/>
      <c r="N141" s="200"/>
      <c r="O141" s="61"/>
      <c r="P141" s="61"/>
      <c r="Q141" s="61"/>
      <c r="R141" s="61"/>
      <c r="S141" s="61"/>
      <c r="T141" s="61"/>
      <c r="U141" s="61"/>
      <c r="V141" s="61"/>
      <c r="W141" s="61"/>
      <c r="X141" s="61"/>
      <c r="Y141" s="62"/>
      <c r="AT141" s="14" t="s">
        <v>140</v>
      </c>
      <c r="AU141" s="14" t="s">
        <v>88</v>
      </c>
    </row>
    <row r="142" spans="2:65" s="1" customFormat="1" ht="24" customHeight="1">
      <c r="B142" s="30"/>
      <c r="C142" s="202" t="s">
        <v>164</v>
      </c>
      <c r="D142" s="202" t="s">
        <v>189</v>
      </c>
      <c r="E142" s="203" t="s">
        <v>383</v>
      </c>
      <c r="F142" s="204" t="s">
        <v>384</v>
      </c>
      <c r="G142" s="205" t="s">
        <v>360</v>
      </c>
      <c r="H142" s="206">
        <v>0.45</v>
      </c>
      <c r="I142" s="207"/>
      <c r="J142" s="207"/>
      <c r="K142" s="208">
        <f>ROUND(P142*H142,2)</f>
        <v>0</v>
      </c>
      <c r="L142" s="204" t="s">
        <v>379</v>
      </c>
      <c r="M142" s="34"/>
      <c r="N142" s="209" t="s">
        <v>1</v>
      </c>
      <c r="O142" s="192" t="s">
        <v>42</v>
      </c>
      <c r="P142" s="193">
        <f>I142+J142</f>
        <v>0</v>
      </c>
      <c r="Q142" s="193">
        <f>ROUND(I142*H142,2)</f>
        <v>0</v>
      </c>
      <c r="R142" s="193">
        <f>ROUND(J142*H142,2)</f>
        <v>0</v>
      </c>
      <c r="S142" s="61"/>
      <c r="T142" s="194">
        <f>S142*H142</f>
        <v>0</v>
      </c>
      <c r="U142" s="194">
        <v>0</v>
      </c>
      <c r="V142" s="194">
        <f>U142*H142</f>
        <v>0</v>
      </c>
      <c r="W142" s="194">
        <v>1</v>
      </c>
      <c r="X142" s="194">
        <f>W142*H142</f>
        <v>0.45</v>
      </c>
      <c r="Y142" s="195" t="s">
        <v>1</v>
      </c>
      <c r="AR142" s="196" t="s">
        <v>154</v>
      </c>
      <c r="AT142" s="196" t="s">
        <v>189</v>
      </c>
      <c r="AU142" s="196" t="s">
        <v>88</v>
      </c>
      <c r="AY142" s="14" t="s">
        <v>131</v>
      </c>
      <c r="BE142" s="197">
        <f>IF(O142="základní",K142,0)</f>
        <v>0</v>
      </c>
      <c r="BF142" s="197">
        <f>IF(O142="snížená",K142,0)</f>
        <v>0</v>
      </c>
      <c r="BG142" s="197">
        <f>IF(O142="zákl. přenesená",K142,0)</f>
        <v>0</v>
      </c>
      <c r="BH142" s="197">
        <f>IF(O142="sníž. přenesená",K142,0)</f>
        <v>0</v>
      </c>
      <c r="BI142" s="197">
        <f>IF(O142="nulová",K142,0)</f>
        <v>0</v>
      </c>
      <c r="BJ142" s="14" t="s">
        <v>86</v>
      </c>
      <c r="BK142" s="197">
        <f>ROUND(P142*H142,2)</f>
        <v>0</v>
      </c>
      <c r="BL142" s="14" t="s">
        <v>154</v>
      </c>
      <c r="BM142" s="196" t="s">
        <v>385</v>
      </c>
    </row>
    <row r="143" spans="2:65" s="1" customFormat="1" ht="19.5">
      <c r="B143" s="30"/>
      <c r="C143" s="31"/>
      <c r="D143" s="198" t="s">
        <v>139</v>
      </c>
      <c r="E143" s="31"/>
      <c r="F143" s="199" t="s">
        <v>386</v>
      </c>
      <c r="G143" s="31"/>
      <c r="H143" s="31"/>
      <c r="I143" s="106"/>
      <c r="J143" s="106"/>
      <c r="K143" s="31"/>
      <c r="L143" s="31"/>
      <c r="M143" s="34"/>
      <c r="N143" s="200"/>
      <c r="O143" s="61"/>
      <c r="P143" s="61"/>
      <c r="Q143" s="61"/>
      <c r="R143" s="61"/>
      <c r="S143" s="61"/>
      <c r="T143" s="61"/>
      <c r="U143" s="61"/>
      <c r="V143" s="61"/>
      <c r="W143" s="61"/>
      <c r="X143" s="61"/>
      <c r="Y143" s="62"/>
      <c r="AT143" s="14" t="s">
        <v>139</v>
      </c>
      <c r="AU143" s="14" t="s">
        <v>88</v>
      </c>
    </row>
    <row r="144" spans="2:65" s="1" customFormat="1" ht="19.5">
      <c r="B144" s="30"/>
      <c r="C144" s="31"/>
      <c r="D144" s="198" t="s">
        <v>140</v>
      </c>
      <c r="E144" s="31"/>
      <c r="F144" s="201" t="s">
        <v>387</v>
      </c>
      <c r="G144" s="31"/>
      <c r="H144" s="31"/>
      <c r="I144" s="106"/>
      <c r="J144" s="106"/>
      <c r="K144" s="31"/>
      <c r="L144" s="31"/>
      <c r="M144" s="34"/>
      <c r="N144" s="200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2"/>
      <c r="AT144" s="14" t="s">
        <v>140</v>
      </c>
      <c r="AU144" s="14" t="s">
        <v>88</v>
      </c>
    </row>
    <row r="145" spans="2:65" s="1" customFormat="1" ht="24" customHeight="1">
      <c r="B145" s="30"/>
      <c r="C145" s="202" t="s">
        <v>169</v>
      </c>
      <c r="D145" s="202" t="s">
        <v>189</v>
      </c>
      <c r="E145" s="203" t="s">
        <v>388</v>
      </c>
      <c r="F145" s="204" t="s">
        <v>389</v>
      </c>
      <c r="G145" s="205" t="s">
        <v>390</v>
      </c>
      <c r="H145" s="206">
        <v>6</v>
      </c>
      <c r="I145" s="207"/>
      <c r="J145" s="207"/>
      <c r="K145" s="208">
        <f>ROUND(P145*H145,2)</f>
        <v>0</v>
      </c>
      <c r="L145" s="204" t="s">
        <v>379</v>
      </c>
      <c r="M145" s="34"/>
      <c r="N145" s="209" t="s">
        <v>1</v>
      </c>
      <c r="O145" s="192" t="s">
        <v>42</v>
      </c>
      <c r="P145" s="193">
        <f>I145+J145</f>
        <v>0</v>
      </c>
      <c r="Q145" s="193">
        <f>ROUND(I145*H145,2)</f>
        <v>0</v>
      </c>
      <c r="R145" s="193">
        <f>ROUND(J145*H145,2)</f>
        <v>0</v>
      </c>
      <c r="S145" s="61"/>
      <c r="T145" s="194">
        <f>S145*H145</f>
        <v>0</v>
      </c>
      <c r="U145" s="194">
        <v>0</v>
      </c>
      <c r="V145" s="194">
        <f>U145*H145</f>
        <v>0</v>
      </c>
      <c r="W145" s="194">
        <v>0.78</v>
      </c>
      <c r="X145" s="194">
        <f>W145*H145</f>
        <v>4.68</v>
      </c>
      <c r="Y145" s="195" t="s">
        <v>1</v>
      </c>
      <c r="AR145" s="196" t="s">
        <v>154</v>
      </c>
      <c r="AT145" s="196" t="s">
        <v>189</v>
      </c>
      <c r="AU145" s="196" t="s">
        <v>88</v>
      </c>
      <c r="AY145" s="14" t="s">
        <v>131</v>
      </c>
      <c r="BE145" s="197">
        <f>IF(O145="základní",K145,0)</f>
        <v>0</v>
      </c>
      <c r="BF145" s="197">
        <f>IF(O145="snížená",K145,0)</f>
        <v>0</v>
      </c>
      <c r="BG145" s="197">
        <f>IF(O145="zákl. přenesená",K145,0)</f>
        <v>0</v>
      </c>
      <c r="BH145" s="197">
        <f>IF(O145="sníž. přenesená",K145,0)</f>
        <v>0</v>
      </c>
      <c r="BI145" s="197">
        <f>IF(O145="nulová",K145,0)</f>
        <v>0</v>
      </c>
      <c r="BJ145" s="14" t="s">
        <v>86</v>
      </c>
      <c r="BK145" s="197">
        <f>ROUND(P145*H145,2)</f>
        <v>0</v>
      </c>
      <c r="BL145" s="14" t="s">
        <v>154</v>
      </c>
      <c r="BM145" s="196" t="s">
        <v>391</v>
      </c>
    </row>
    <row r="146" spans="2:65" s="1" customFormat="1" ht="29.25">
      <c r="B146" s="30"/>
      <c r="C146" s="31"/>
      <c r="D146" s="198" t="s">
        <v>139</v>
      </c>
      <c r="E146" s="31"/>
      <c r="F146" s="199" t="s">
        <v>392</v>
      </c>
      <c r="G146" s="31"/>
      <c r="H146" s="31"/>
      <c r="I146" s="106"/>
      <c r="J146" s="106"/>
      <c r="K146" s="31"/>
      <c r="L146" s="31"/>
      <c r="M146" s="34"/>
      <c r="N146" s="200"/>
      <c r="O146" s="61"/>
      <c r="P146" s="61"/>
      <c r="Q146" s="61"/>
      <c r="R146" s="61"/>
      <c r="S146" s="61"/>
      <c r="T146" s="61"/>
      <c r="U146" s="61"/>
      <c r="V146" s="61"/>
      <c r="W146" s="61"/>
      <c r="X146" s="61"/>
      <c r="Y146" s="62"/>
      <c r="AT146" s="14" t="s">
        <v>139</v>
      </c>
      <c r="AU146" s="14" t="s">
        <v>88</v>
      </c>
    </row>
    <row r="147" spans="2:65" s="1" customFormat="1" ht="19.5">
      <c r="B147" s="30"/>
      <c r="C147" s="31"/>
      <c r="D147" s="198" t="s">
        <v>140</v>
      </c>
      <c r="E147" s="31"/>
      <c r="F147" s="201" t="s">
        <v>393</v>
      </c>
      <c r="G147" s="31"/>
      <c r="H147" s="31"/>
      <c r="I147" s="106"/>
      <c r="J147" s="106"/>
      <c r="K147" s="31"/>
      <c r="L147" s="31"/>
      <c r="M147" s="34"/>
      <c r="N147" s="200"/>
      <c r="O147" s="61"/>
      <c r="P147" s="61"/>
      <c r="Q147" s="61"/>
      <c r="R147" s="61"/>
      <c r="S147" s="61"/>
      <c r="T147" s="61"/>
      <c r="U147" s="61"/>
      <c r="V147" s="61"/>
      <c r="W147" s="61"/>
      <c r="X147" s="61"/>
      <c r="Y147" s="62"/>
      <c r="AT147" s="14" t="s">
        <v>140</v>
      </c>
      <c r="AU147" s="14" t="s">
        <v>88</v>
      </c>
    </row>
    <row r="148" spans="2:65" s="1" customFormat="1" ht="16.5" customHeight="1">
      <c r="B148" s="30"/>
      <c r="C148" s="182" t="s">
        <v>174</v>
      </c>
      <c r="D148" s="182" t="s">
        <v>132</v>
      </c>
      <c r="E148" s="183" t="s">
        <v>394</v>
      </c>
      <c r="F148" s="184" t="s">
        <v>395</v>
      </c>
      <c r="G148" s="185" t="s">
        <v>360</v>
      </c>
      <c r="H148" s="186">
        <v>0.6</v>
      </c>
      <c r="I148" s="187"/>
      <c r="J148" s="188"/>
      <c r="K148" s="189">
        <f>ROUND(P148*H148,2)</f>
        <v>0</v>
      </c>
      <c r="L148" s="184" t="s">
        <v>1</v>
      </c>
      <c r="M148" s="190"/>
      <c r="N148" s="191" t="s">
        <v>1</v>
      </c>
      <c r="O148" s="192" t="s">
        <v>42</v>
      </c>
      <c r="P148" s="193">
        <f>I148+J148</f>
        <v>0</v>
      </c>
      <c r="Q148" s="193">
        <f>ROUND(I148*H148,2)</f>
        <v>0</v>
      </c>
      <c r="R148" s="193">
        <f>ROUND(J148*H148,2)</f>
        <v>0</v>
      </c>
      <c r="S148" s="61"/>
      <c r="T148" s="194">
        <f>S148*H148</f>
        <v>0</v>
      </c>
      <c r="U148" s="194">
        <v>1</v>
      </c>
      <c r="V148" s="194">
        <f>U148*H148</f>
        <v>0.6</v>
      </c>
      <c r="W148" s="194">
        <v>0</v>
      </c>
      <c r="X148" s="194">
        <f>W148*H148</f>
        <v>0</v>
      </c>
      <c r="Y148" s="195" t="s">
        <v>1</v>
      </c>
      <c r="AR148" s="196" t="s">
        <v>174</v>
      </c>
      <c r="AT148" s="196" t="s">
        <v>132</v>
      </c>
      <c r="AU148" s="196" t="s">
        <v>88</v>
      </c>
      <c r="AY148" s="14" t="s">
        <v>131</v>
      </c>
      <c r="BE148" s="197">
        <f>IF(O148="základní",K148,0)</f>
        <v>0</v>
      </c>
      <c r="BF148" s="197">
        <f>IF(O148="snížená",K148,0)</f>
        <v>0</v>
      </c>
      <c r="BG148" s="197">
        <f>IF(O148="zákl. přenesená",K148,0)</f>
        <v>0</v>
      </c>
      <c r="BH148" s="197">
        <f>IF(O148="sníž. přenesená",K148,0)</f>
        <v>0</v>
      </c>
      <c r="BI148" s="197">
        <f>IF(O148="nulová",K148,0)</f>
        <v>0</v>
      </c>
      <c r="BJ148" s="14" t="s">
        <v>86</v>
      </c>
      <c r="BK148" s="197">
        <f>ROUND(P148*H148,2)</f>
        <v>0</v>
      </c>
      <c r="BL148" s="14" t="s">
        <v>154</v>
      </c>
      <c r="BM148" s="196" t="s">
        <v>396</v>
      </c>
    </row>
    <row r="149" spans="2:65" s="1" customFormat="1" ht="11.25">
      <c r="B149" s="30"/>
      <c r="C149" s="31"/>
      <c r="D149" s="198" t="s">
        <v>139</v>
      </c>
      <c r="E149" s="31"/>
      <c r="F149" s="199" t="s">
        <v>395</v>
      </c>
      <c r="G149" s="31"/>
      <c r="H149" s="31"/>
      <c r="I149" s="106"/>
      <c r="J149" s="106"/>
      <c r="K149" s="31"/>
      <c r="L149" s="31"/>
      <c r="M149" s="34"/>
      <c r="N149" s="200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2"/>
      <c r="AT149" s="14" t="s">
        <v>139</v>
      </c>
      <c r="AU149" s="14" t="s">
        <v>88</v>
      </c>
    </row>
    <row r="150" spans="2:65" s="1" customFormat="1" ht="19.5">
      <c r="B150" s="30"/>
      <c r="C150" s="31"/>
      <c r="D150" s="198" t="s">
        <v>140</v>
      </c>
      <c r="E150" s="31"/>
      <c r="F150" s="201" t="s">
        <v>397</v>
      </c>
      <c r="G150" s="31"/>
      <c r="H150" s="31"/>
      <c r="I150" s="106"/>
      <c r="J150" s="106"/>
      <c r="K150" s="31"/>
      <c r="L150" s="31"/>
      <c r="M150" s="34"/>
      <c r="N150" s="200"/>
      <c r="O150" s="61"/>
      <c r="P150" s="61"/>
      <c r="Q150" s="61"/>
      <c r="R150" s="61"/>
      <c r="S150" s="61"/>
      <c r="T150" s="61"/>
      <c r="U150" s="61"/>
      <c r="V150" s="61"/>
      <c r="W150" s="61"/>
      <c r="X150" s="61"/>
      <c r="Y150" s="62"/>
      <c r="AT150" s="14" t="s">
        <v>140</v>
      </c>
      <c r="AU150" s="14" t="s">
        <v>88</v>
      </c>
    </row>
    <row r="151" spans="2:65" s="10" customFormat="1" ht="25.9" customHeight="1">
      <c r="B151" s="167"/>
      <c r="C151" s="168"/>
      <c r="D151" s="169" t="s">
        <v>78</v>
      </c>
      <c r="E151" s="170" t="s">
        <v>398</v>
      </c>
      <c r="F151" s="170" t="s">
        <v>399</v>
      </c>
      <c r="G151" s="168"/>
      <c r="H151" s="168"/>
      <c r="I151" s="171"/>
      <c r="J151" s="171"/>
      <c r="K151" s="172">
        <f>BK151</f>
        <v>0</v>
      </c>
      <c r="L151" s="168"/>
      <c r="M151" s="173"/>
      <c r="N151" s="174"/>
      <c r="O151" s="175"/>
      <c r="P151" s="175"/>
      <c r="Q151" s="176">
        <f>Q152+Q156</f>
        <v>0</v>
      </c>
      <c r="R151" s="176">
        <f>R152+R156</f>
        <v>0</v>
      </c>
      <c r="S151" s="175"/>
      <c r="T151" s="177">
        <f>T152+T156</f>
        <v>0</v>
      </c>
      <c r="U151" s="175"/>
      <c r="V151" s="177">
        <f>V152+V156</f>
        <v>1.339</v>
      </c>
      <c r="W151" s="175"/>
      <c r="X151" s="177">
        <f>X152+X156</f>
        <v>0</v>
      </c>
      <c r="Y151" s="178"/>
      <c r="AR151" s="179" t="s">
        <v>88</v>
      </c>
      <c r="AT151" s="180" t="s">
        <v>78</v>
      </c>
      <c r="AU151" s="180" t="s">
        <v>79</v>
      </c>
      <c r="AY151" s="179" t="s">
        <v>131</v>
      </c>
      <c r="BK151" s="181">
        <f>BK152+BK156</f>
        <v>0</v>
      </c>
    </row>
    <row r="152" spans="2:65" s="10" customFormat="1" ht="22.9" customHeight="1">
      <c r="B152" s="167"/>
      <c r="C152" s="168"/>
      <c r="D152" s="169" t="s">
        <v>78</v>
      </c>
      <c r="E152" s="231" t="s">
        <v>400</v>
      </c>
      <c r="F152" s="231" t="s">
        <v>401</v>
      </c>
      <c r="G152" s="168"/>
      <c r="H152" s="168"/>
      <c r="I152" s="171"/>
      <c r="J152" s="171"/>
      <c r="K152" s="232">
        <f>BK152</f>
        <v>0</v>
      </c>
      <c r="L152" s="168"/>
      <c r="M152" s="173"/>
      <c r="N152" s="174"/>
      <c r="O152" s="175"/>
      <c r="P152" s="175"/>
      <c r="Q152" s="176">
        <f>SUM(Q153:Q155)</f>
        <v>0</v>
      </c>
      <c r="R152" s="176">
        <f>SUM(R153:R155)</f>
        <v>0</v>
      </c>
      <c r="S152" s="175"/>
      <c r="T152" s="177">
        <f>SUM(T153:T155)</f>
        <v>0</v>
      </c>
      <c r="U152" s="175"/>
      <c r="V152" s="177">
        <f>SUM(V153:V155)</f>
        <v>0.15984000000000001</v>
      </c>
      <c r="W152" s="175"/>
      <c r="X152" s="177">
        <f>SUM(X153:X155)</f>
        <v>0</v>
      </c>
      <c r="Y152" s="178"/>
      <c r="AR152" s="179" t="s">
        <v>88</v>
      </c>
      <c r="AT152" s="180" t="s">
        <v>78</v>
      </c>
      <c r="AU152" s="180" t="s">
        <v>86</v>
      </c>
      <c r="AY152" s="179" t="s">
        <v>131</v>
      </c>
      <c r="BK152" s="181">
        <f>SUM(BK153:BK155)</f>
        <v>0</v>
      </c>
    </row>
    <row r="153" spans="2:65" s="1" customFormat="1" ht="24" customHeight="1">
      <c r="B153" s="30"/>
      <c r="C153" s="182" t="s">
        <v>178</v>
      </c>
      <c r="D153" s="182" t="s">
        <v>132</v>
      </c>
      <c r="E153" s="183" t="s">
        <v>402</v>
      </c>
      <c r="F153" s="184" t="s">
        <v>403</v>
      </c>
      <c r="G153" s="185" t="s">
        <v>135</v>
      </c>
      <c r="H153" s="186">
        <v>6</v>
      </c>
      <c r="I153" s="187"/>
      <c r="J153" s="188"/>
      <c r="K153" s="189">
        <f>ROUND(P153*H153,2)</f>
        <v>0</v>
      </c>
      <c r="L153" s="184" t="s">
        <v>1</v>
      </c>
      <c r="M153" s="190"/>
      <c r="N153" s="191" t="s">
        <v>1</v>
      </c>
      <c r="O153" s="192" t="s">
        <v>42</v>
      </c>
      <c r="P153" s="193">
        <f>I153+J153</f>
        <v>0</v>
      </c>
      <c r="Q153" s="193">
        <f>ROUND(I153*H153,2)</f>
        <v>0</v>
      </c>
      <c r="R153" s="193">
        <f>ROUND(J153*H153,2)</f>
        <v>0</v>
      </c>
      <c r="S153" s="61"/>
      <c r="T153" s="194">
        <f>S153*H153</f>
        <v>0</v>
      </c>
      <c r="U153" s="194">
        <v>2.664E-2</v>
      </c>
      <c r="V153" s="194">
        <f>U153*H153</f>
        <v>0.15984000000000001</v>
      </c>
      <c r="W153" s="194">
        <v>0</v>
      </c>
      <c r="X153" s="194">
        <f>W153*H153</f>
        <v>0</v>
      </c>
      <c r="Y153" s="195" t="s">
        <v>1</v>
      </c>
      <c r="AR153" s="196" t="s">
        <v>301</v>
      </c>
      <c r="AT153" s="196" t="s">
        <v>132</v>
      </c>
      <c r="AU153" s="196" t="s">
        <v>88</v>
      </c>
      <c r="AY153" s="14" t="s">
        <v>131</v>
      </c>
      <c r="BE153" s="197">
        <f>IF(O153="základní",K153,0)</f>
        <v>0</v>
      </c>
      <c r="BF153" s="197">
        <f>IF(O153="snížená",K153,0)</f>
        <v>0</v>
      </c>
      <c r="BG153" s="197">
        <f>IF(O153="zákl. přenesená",K153,0)</f>
        <v>0</v>
      </c>
      <c r="BH153" s="197">
        <f>IF(O153="sníž. přenesená",K153,0)</f>
        <v>0</v>
      </c>
      <c r="BI153" s="197">
        <f>IF(O153="nulová",K153,0)</f>
        <v>0</v>
      </c>
      <c r="BJ153" s="14" t="s">
        <v>86</v>
      </c>
      <c r="BK153" s="197">
        <f>ROUND(P153*H153,2)</f>
        <v>0</v>
      </c>
      <c r="BL153" s="14" t="s">
        <v>223</v>
      </c>
      <c r="BM153" s="196" t="s">
        <v>404</v>
      </c>
    </row>
    <row r="154" spans="2:65" s="1" customFormat="1" ht="11.25">
      <c r="B154" s="30"/>
      <c r="C154" s="31"/>
      <c r="D154" s="198" t="s">
        <v>139</v>
      </c>
      <c r="E154" s="31"/>
      <c r="F154" s="199" t="s">
        <v>403</v>
      </c>
      <c r="G154" s="31"/>
      <c r="H154" s="31"/>
      <c r="I154" s="106"/>
      <c r="J154" s="106"/>
      <c r="K154" s="31"/>
      <c r="L154" s="31"/>
      <c r="M154" s="34"/>
      <c r="N154" s="200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2"/>
      <c r="AT154" s="14" t="s">
        <v>139</v>
      </c>
      <c r="AU154" s="14" t="s">
        <v>88</v>
      </c>
    </row>
    <row r="155" spans="2:65" s="1" customFormat="1" ht="19.5">
      <c r="B155" s="30"/>
      <c r="C155" s="31"/>
      <c r="D155" s="198" t="s">
        <v>140</v>
      </c>
      <c r="E155" s="31"/>
      <c r="F155" s="201" t="s">
        <v>405</v>
      </c>
      <c r="G155" s="31"/>
      <c r="H155" s="31"/>
      <c r="I155" s="106"/>
      <c r="J155" s="106"/>
      <c r="K155" s="31"/>
      <c r="L155" s="31"/>
      <c r="M155" s="34"/>
      <c r="N155" s="200"/>
      <c r="O155" s="61"/>
      <c r="P155" s="61"/>
      <c r="Q155" s="61"/>
      <c r="R155" s="61"/>
      <c r="S155" s="61"/>
      <c r="T155" s="61"/>
      <c r="U155" s="61"/>
      <c r="V155" s="61"/>
      <c r="W155" s="61"/>
      <c r="X155" s="61"/>
      <c r="Y155" s="62"/>
      <c r="AT155" s="14" t="s">
        <v>140</v>
      </c>
      <c r="AU155" s="14" t="s">
        <v>88</v>
      </c>
    </row>
    <row r="156" spans="2:65" s="10" customFormat="1" ht="22.9" customHeight="1">
      <c r="B156" s="167"/>
      <c r="C156" s="168"/>
      <c r="D156" s="169" t="s">
        <v>78</v>
      </c>
      <c r="E156" s="231" t="s">
        <v>406</v>
      </c>
      <c r="F156" s="231" t="s">
        <v>407</v>
      </c>
      <c r="G156" s="168"/>
      <c r="H156" s="168"/>
      <c r="I156" s="171"/>
      <c r="J156" s="171"/>
      <c r="K156" s="232">
        <f>BK156</f>
        <v>0</v>
      </c>
      <c r="L156" s="168"/>
      <c r="M156" s="173"/>
      <c r="N156" s="174"/>
      <c r="O156" s="175"/>
      <c r="P156" s="175"/>
      <c r="Q156" s="176">
        <f>SUM(Q157:Q194)</f>
        <v>0</v>
      </c>
      <c r="R156" s="176">
        <f>SUM(R157:R194)</f>
        <v>0</v>
      </c>
      <c r="S156" s="175"/>
      <c r="T156" s="177">
        <f>SUM(T157:T194)</f>
        <v>0</v>
      </c>
      <c r="U156" s="175"/>
      <c r="V156" s="177">
        <f>SUM(V157:V194)</f>
        <v>1.17916</v>
      </c>
      <c r="W156" s="175"/>
      <c r="X156" s="177">
        <f>SUM(X157:X194)</f>
        <v>0</v>
      </c>
      <c r="Y156" s="178"/>
      <c r="AR156" s="179" t="s">
        <v>88</v>
      </c>
      <c r="AT156" s="180" t="s">
        <v>78</v>
      </c>
      <c r="AU156" s="180" t="s">
        <v>86</v>
      </c>
      <c r="AY156" s="179" t="s">
        <v>131</v>
      </c>
      <c r="BK156" s="181">
        <f>SUM(BK157:BK194)</f>
        <v>0</v>
      </c>
    </row>
    <row r="157" spans="2:65" s="1" customFormat="1" ht="16.5" customHeight="1">
      <c r="B157" s="30"/>
      <c r="C157" s="182" t="s">
        <v>182</v>
      </c>
      <c r="D157" s="182" t="s">
        <v>132</v>
      </c>
      <c r="E157" s="183" t="s">
        <v>408</v>
      </c>
      <c r="F157" s="184" t="s">
        <v>409</v>
      </c>
      <c r="G157" s="185" t="s">
        <v>410</v>
      </c>
      <c r="H157" s="186">
        <v>2</v>
      </c>
      <c r="I157" s="187"/>
      <c r="J157" s="188"/>
      <c r="K157" s="189">
        <f>ROUND(P157*H157,2)</f>
        <v>0</v>
      </c>
      <c r="L157" s="184" t="s">
        <v>1</v>
      </c>
      <c r="M157" s="190"/>
      <c r="N157" s="191" t="s">
        <v>1</v>
      </c>
      <c r="O157" s="192" t="s">
        <v>42</v>
      </c>
      <c r="P157" s="193">
        <f>I157+J157</f>
        <v>0</v>
      </c>
      <c r="Q157" s="193">
        <f>ROUND(I157*H157,2)</f>
        <v>0</v>
      </c>
      <c r="R157" s="193">
        <f>ROUND(J157*H157,2)</f>
        <v>0</v>
      </c>
      <c r="S157" s="61"/>
      <c r="T157" s="194">
        <f>S157*H157</f>
        <v>0</v>
      </c>
      <c r="U157" s="194">
        <v>1.4300000000000001E-3</v>
      </c>
      <c r="V157" s="194">
        <f>U157*H157</f>
        <v>2.8600000000000001E-3</v>
      </c>
      <c r="W157" s="194">
        <v>0</v>
      </c>
      <c r="X157" s="194">
        <f>W157*H157</f>
        <v>0</v>
      </c>
      <c r="Y157" s="195" t="s">
        <v>1</v>
      </c>
      <c r="AR157" s="196" t="s">
        <v>174</v>
      </c>
      <c r="AT157" s="196" t="s">
        <v>132</v>
      </c>
      <c r="AU157" s="196" t="s">
        <v>88</v>
      </c>
      <c r="AY157" s="14" t="s">
        <v>131</v>
      </c>
      <c r="BE157" s="197">
        <f>IF(O157="základní",K157,0)</f>
        <v>0</v>
      </c>
      <c r="BF157" s="197">
        <f>IF(O157="snížená",K157,0)</f>
        <v>0</v>
      </c>
      <c r="BG157" s="197">
        <f>IF(O157="zákl. přenesená",K157,0)</f>
        <v>0</v>
      </c>
      <c r="BH157" s="197">
        <f>IF(O157="sníž. přenesená",K157,0)</f>
        <v>0</v>
      </c>
      <c r="BI157" s="197">
        <f>IF(O157="nulová",K157,0)</f>
        <v>0</v>
      </c>
      <c r="BJ157" s="14" t="s">
        <v>86</v>
      </c>
      <c r="BK157" s="197">
        <f>ROUND(P157*H157,2)</f>
        <v>0</v>
      </c>
      <c r="BL157" s="14" t="s">
        <v>154</v>
      </c>
      <c r="BM157" s="196" t="s">
        <v>411</v>
      </c>
    </row>
    <row r="158" spans="2:65" s="1" customFormat="1" ht="11.25">
      <c r="B158" s="30"/>
      <c r="C158" s="31"/>
      <c r="D158" s="198" t="s">
        <v>139</v>
      </c>
      <c r="E158" s="31"/>
      <c r="F158" s="199" t="s">
        <v>409</v>
      </c>
      <c r="G158" s="31"/>
      <c r="H158" s="31"/>
      <c r="I158" s="106"/>
      <c r="J158" s="106"/>
      <c r="K158" s="31"/>
      <c r="L158" s="31"/>
      <c r="M158" s="34"/>
      <c r="N158" s="200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2"/>
      <c r="AT158" s="14" t="s">
        <v>139</v>
      </c>
      <c r="AU158" s="14" t="s">
        <v>88</v>
      </c>
    </row>
    <row r="159" spans="2:65" s="1" customFormat="1" ht="24" customHeight="1">
      <c r="B159" s="30"/>
      <c r="C159" s="202" t="s">
        <v>15</v>
      </c>
      <c r="D159" s="202" t="s">
        <v>189</v>
      </c>
      <c r="E159" s="203" t="s">
        <v>412</v>
      </c>
      <c r="F159" s="204" t="s">
        <v>413</v>
      </c>
      <c r="G159" s="205" t="s">
        <v>360</v>
      </c>
      <c r="H159" s="206">
        <v>0.4</v>
      </c>
      <c r="I159" s="207"/>
      <c r="J159" s="207"/>
      <c r="K159" s="208">
        <f>ROUND(P159*H159,2)</f>
        <v>0</v>
      </c>
      <c r="L159" s="204" t="s">
        <v>1</v>
      </c>
      <c r="M159" s="34"/>
      <c r="N159" s="209" t="s">
        <v>1</v>
      </c>
      <c r="O159" s="192" t="s">
        <v>42</v>
      </c>
      <c r="P159" s="193">
        <f>I159+J159</f>
        <v>0</v>
      </c>
      <c r="Q159" s="193">
        <f>ROUND(I159*H159,2)</f>
        <v>0</v>
      </c>
      <c r="R159" s="193">
        <f>ROUND(J159*H159,2)</f>
        <v>0</v>
      </c>
      <c r="S159" s="61"/>
      <c r="T159" s="194">
        <f>S159*H159</f>
        <v>0</v>
      </c>
      <c r="U159" s="194">
        <v>0</v>
      </c>
      <c r="V159" s="194">
        <f>U159*H159</f>
        <v>0</v>
      </c>
      <c r="W159" s="194">
        <v>0</v>
      </c>
      <c r="X159" s="194">
        <f>W159*H159</f>
        <v>0</v>
      </c>
      <c r="Y159" s="195" t="s">
        <v>1</v>
      </c>
      <c r="AR159" s="196" t="s">
        <v>154</v>
      </c>
      <c r="AT159" s="196" t="s">
        <v>189</v>
      </c>
      <c r="AU159" s="196" t="s">
        <v>88</v>
      </c>
      <c r="AY159" s="14" t="s">
        <v>131</v>
      </c>
      <c r="BE159" s="197">
        <f>IF(O159="základní",K159,0)</f>
        <v>0</v>
      </c>
      <c r="BF159" s="197">
        <f>IF(O159="snížená",K159,0)</f>
        <v>0</v>
      </c>
      <c r="BG159" s="197">
        <f>IF(O159="zákl. přenesená",K159,0)</f>
        <v>0</v>
      </c>
      <c r="BH159" s="197">
        <f>IF(O159="sníž. přenesená",K159,0)</f>
        <v>0</v>
      </c>
      <c r="BI159" s="197">
        <f>IF(O159="nulová",K159,0)</f>
        <v>0</v>
      </c>
      <c r="BJ159" s="14" t="s">
        <v>86</v>
      </c>
      <c r="BK159" s="197">
        <f>ROUND(P159*H159,2)</f>
        <v>0</v>
      </c>
      <c r="BL159" s="14" t="s">
        <v>154</v>
      </c>
      <c r="BM159" s="196" t="s">
        <v>414</v>
      </c>
    </row>
    <row r="160" spans="2:65" s="1" customFormat="1" ht="19.5">
      <c r="B160" s="30"/>
      <c r="C160" s="31"/>
      <c r="D160" s="198" t="s">
        <v>139</v>
      </c>
      <c r="E160" s="31"/>
      <c r="F160" s="199" t="s">
        <v>413</v>
      </c>
      <c r="G160" s="31"/>
      <c r="H160" s="31"/>
      <c r="I160" s="106"/>
      <c r="J160" s="106"/>
      <c r="K160" s="31"/>
      <c r="L160" s="31"/>
      <c r="M160" s="34"/>
      <c r="N160" s="200"/>
      <c r="O160" s="61"/>
      <c r="P160" s="61"/>
      <c r="Q160" s="61"/>
      <c r="R160" s="61"/>
      <c r="S160" s="61"/>
      <c r="T160" s="61"/>
      <c r="U160" s="61"/>
      <c r="V160" s="61"/>
      <c r="W160" s="61"/>
      <c r="X160" s="61"/>
      <c r="Y160" s="62"/>
      <c r="AT160" s="14" t="s">
        <v>139</v>
      </c>
      <c r="AU160" s="14" t="s">
        <v>88</v>
      </c>
    </row>
    <row r="161" spans="2:65" s="1" customFormat="1" ht="19.5">
      <c r="B161" s="30"/>
      <c r="C161" s="31"/>
      <c r="D161" s="198" t="s">
        <v>140</v>
      </c>
      <c r="E161" s="31"/>
      <c r="F161" s="201" t="s">
        <v>415</v>
      </c>
      <c r="G161" s="31"/>
      <c r="H161" s="31"/>
      <c r="I161" s="106"/>
      <c r="J161" s="106"/>
      <c r="K161" s="31"/>
      <c r="L161" s="31"/>
      <c r="M161" s="34"/>
      <c r="N161" s="200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62"/>
      <c r="AT161" s="14" t="s">
        <v>140</v>
      </c>
      <c r="AU161" s="14" t="s">
        <v>88</v>
      </c>
    </row>
    <row r="162" spans="2:65" s="1" customFormat="1" ht="24" customHeight="1">
      <c r="B162" s="30"/>
      <c r="C162" s="182" t="s">
        <v>204</v>
      </c>
      <c r="D162" s="182" t="s">
        <v>132</v>
      </c>
      <c r="E162" s="183" t="s">
        <v>416</v>
      </c>
      <c r="F162" s="184" t="s">
        <v>417</v>
      </c>
      <c r="G162" s="185" t="s">
        <v>360</v>
      </c>
      <c r="H162" s="186">
        <v>0.3</v>
      </c>
      <c r="I162" s="187"/>
      <c r="J162" s="188"/>
      <c r="K162" s="189">
        <f>ROUND(P162*H162,2)</f>
        <v>0</v>
      </c>
      <c r="L162" s="184" t="s">
        <v>1</v>
      </c>
      <c r="M162" s="190"/>
      <c r="N162" s="191" t="s">
        <v>1</v>
      </c>
      <c r="O162" s="192" t="s">
        <v>42</v>
      </c>
      <c r="P162" s="193">
        <f>I162+J162</f>
        <v>0</v>
      </c>
      <c r="Q162" s="193">
        <f>ROUND(I162*H162,2)</f>
        <v>0</v>
      </c>
      <c r="R162" s="193">
        <f>ROUND(J162*H162,2)</f>
        <v>0</v>
      </c>
      <c r="S162" s="61"/>
      <c r="T162" s="194">
        <f>S162*H162</f>
        <v>0</v>
      </c>
      <c r="U162" s="194">
        <v>1</v>
      </c>
      <c r="V162" s="194">
        <f>U162*H162</f>
        <v>0.3</v>
      </c>
      <c r="W162" s="194">
        <v>0</v>
      </c>
      <c r="X162" s="194">
        <f>W162*H162</f>
        <v>0</v>
      </c>
      <c r="Y162" s="195" t="s">
        <v>1</v>
      </c>
      <c r="AR162" s="196" t="s">
        <v>301</v>
      </c>
      <c r="AT162" s="196" t="s">
        <v>132</v>
      </c>
      <c r="AU162" s="196" t="s">
        <v>88</v>
      </c>
      <c r="AY162" s="14" t="s">
        <v>131</v>
      </c>
      <c r="BE162" s="197">
        <f>IF(O162="základní",K162,0)</f>
        <v>0</v>
      </c>
      <c r="BF162" s="197">
        <f>IF(O162="snížená",K162,0)</f>
        <v>0</v>
      </c>
      <c r="BG162" s="197">
        <f>IF(O162="zákl. přenesená",K162,0)</f>
        <v>0</v>
      </c>
      <c r="BH162" s="197">
        <f>IF(O162="sníž. přenesená",K162,0)</f>
        <v>0</v>
      </c>
      <c r="BI162" s="197">
        <f>IF(O162="nulová",K162,0)</f>
        <v>0</v>
      </c>
      <c r="BJ162" s="14" t="s">
        <v>86</v>
      </c>
      <c r="BK162" s="197">
        <f>ROUND(P162*H162,2)</f>
        <v>0</v>
      </c>
      <c r="BL162" s="14" t="s">
        <v>223</v>
      </c>
      <c r="BM162" s="196" t="s">
        <v>418</v>
      </c>
    </row>
    <row r="163" spans="2:65" s="1" customFormat="1" ht="11.25">
      <c r="B163" s="30"/>
      <c r="C163" s="31"/>
      <c r="D163" s="198" t="s">
        <v>139</v>
      </c>
      <c r="E163" s="31"/>
      <c r="F163" s="199" t="s">
        <v>417</v>
      </c>
      <c r="G163" s="31"/>
      <c r="H163" s="31"/>
      <c r="I163" s="106"/>
      <c r="J163" s="106"/>
      <c r="K163" s="31"/>
      <c r="L163" s="31"/>
      <c r="M163" s="34"/>
      <c r="N163" s="200"/>
      <c r="O163" s="61"/>
      <c r="P163" s="61"/>
      <c r="Q163" s="61"/>
      <c r="R163" s="61"/>
      <c r="S163" s="61"/>
      <c r="T163" s="61"/>
      <c r="U163" s="61"/>
      <c r="V163" s="61"/>
      <c r="W163" s="61"/>
      <c r="X163" s="61"/>
      <c r="Y163" s="62"/>
      <c r="AT163" s="14" t="s">
        <v>139</v>
      </c>
      <c r="AU163" s="14" t="s">
        <v>88</v>
      </c>
    </row>
    <row r="164" spans="2:65" s="1" customFormat="1" ht="29.25">
      <c r="B164" s="30"/>
      <c r="C164" s="31"/>
      <c r="D164" s="198" t="s">
        <v>140</v>
      </c>
      <c r="E164" s="31"/>
      <c r="F164" s="201" t="s">
        <v>419</v>
      </c>
      <c r="G164" s="31"/>
      <c r="H164" s="31"/>
      <c r="I164" s="106"/>
      <c r="J164" s="106"/>
      <c r="K164" s="31"/>
      <c r="L164" s="31"/>
      <c r="M164" s="34"/>
      <c r="N164" s="200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2"/>
      <c r="AT164" s="14" t="s">
        <v>140</v>
      </c>
      <c r="AU164" s="14" t="s">
        <v>88</v>
      </c>
    </row>
    <row r="165" spans="2:65" s="1" customFormat="1" ht="24" customHeight="1">
      <c r="B165" s="30"/>
      <c r="C165" s="202" t="s">
        <v>199</v>
      </c>
      <c r="D165" s="202" t="s">
        <v>189</v>
      </c>
      <c r="E165" s="203" t="s">
        <v>420</v>
      </c>
      <c r="F165" s="204" t="s">
        <v>421</v>
      </c>
      <c r="G165" s="205" t="s">
        <v>149</v>
      </c>
      <c r="H165" s="206">
        <v>10</v>
      </c>
      <c r="I165" s="207"/>
      <c r="J165" s="207"/>
      <c r="K165" s="208">
        <f>ROUND(P165*H165,2)</f>
        <v>0</v>
      </c>
      <c r="L165" s="204" t="s">
        <v>379</v>
      </c>
      <c r="M165" s="34"/>
      <c r="N165" s="209" t="s">
        <v>1</v>
      </c>
      <c r="O165" s="192" t="s">
        <v>42</v>
      </c>
      <c r="P165" s="193">
        <f>I165+J165</f>
        <v>0</v>
      </c>
      <c r="Q165" s="193">
        <f>ROUND(I165*H165,2)</f>
        <v>0</v>
      </c>
      <c r="R165" s="193">
        <f>ROUND(J165*H165,2)</f>
        <v>0</v>
      </c>
      <c r="S165" s="61"/>
      <c r="T165" s="194">
        <f>S165*H165</f>
        <v>0</v>
      </c>
      <c r="U165" s="194">
        <v>6.9999999999999994E-5</v>
      </c>
      <c r="V165" s="194">
        <f>U165*H165</f>
        <v>6.9999999999999988E-4</v>
      </c>
      <c r="W165" s="194">
        <v>0</v>
      </c>
      <c r="X165" s="194">
        <f>W165*H165</f>
        <v>0</v>
      </c>
      <c r="Y165" s="195" t="s">
        <v>1</v>
      </c>
      <c r="AR165" s="196" t="s">
        <v>223</v>
      </c>
      <c r="AT165" s="196" t="s">
        <v>189</v>
      </c>
      <c r="AU165" s="196" t="s">
        <v>88</v>
      </c>
      <c r="AY165" s="14" t="s">
        <v>131</v>
      </c>
      <c r="BE165" s="197">
        <f>IF(O165="základní",K165,0)</f>
        <v>0</v>
      </c>
      <c r="BF165" s="197">
        <f>IF(O165="snížená",K165,0)</f>
        <v>0</v>
      </c>
      <c r="BG165" s="197">
        <f>IF(O165="zákl. přenesená",K165,0)</f>
        <v>0</v>
      </c>
      <c r="BH165" s="197">
        <f>IF(O165="sníž. přenesená",K165,0)</f>
        <v>0</v>
      </c>
      <c r="BI165" s="197">
        <f>IF(O165="nulová",K165,0)</f>
        <v>0</v>
      </c>
      <c r="BJ165" s="14" t="s">
        <v>86</v>
      </c>
      <c r="BK165" s="197">
        <f>ROUND(P165*H165,2)</f>
        <v>0</v>
      </c>
      <c r="BL165" s="14" t="s">
        <v>223</v>
      </c>
      <c r="BM165" s="196" t="s">
        <v>422</v>
      </c>
    </row>
    <row r="166" spans="2:65" s="1" customFormat="1" ht="19.5">
      <c r="B166" s="30"/>
      <c r="C166" s="31"/>
      <c r="D166" s="198" t="s">
        <v>139</v>
      </c>
      <c r="E166" s="31"/>
      <c r="F166" s="199" t="s">
        <v>423</v>
      </c>
      <c r="G166" s="31"/>
      <c r="H166" s="31"/>
      <c r="I166" s="106"/>
      <c r="J166" s="106"/>
      <c r="K166" s="31"/>
      <c r="L166" s="31"/>
      <c r="M166" s="34"/>
      <c r="N166" s="200"/>
      <c r="O166" s="61"/>
      <c r="P166" s="61"/>
      <c r="Q166" s="61"/>
      <c r="R166" s="61"/>
      <c r="S166" s="61"/>
      <c r="T166" s="61"/>
      <c r="U166" s="61"/>
      <c r="V166" s="61"/>
      <c r="W166" s="61"/>
      <c r="X166" s="61"/>
      <c r="Y166" s="62"/>
      <c r="AT166" s="14" t="s">
        <v>139</v>
      </c>
      <c r="AU166" s="14" t="s">
        <v>88</v>
      </c>
    </row>
    <row r="167" spans="2:65" s="1" customFormat="1" ht="24" customHeight="1">
      <c r="B167" s="30"/>
      <c r="C167" s="202" t="s">
        <v>194</v>
      </c>
      <c r="D167" s="202" t="s">
        <v>189</v>
      </c>
      <c r="E167" s="203" t="s">
        <v>424</v>
      </c>
      <c r="F167" s="204" t="s">
        <v>425</v>
      </c>
      <c r="G167" s="205" t="s">
        <v>149</v>
      </c>
      <c r="H167" s="206">
        <v>10</v>
      </c>
      <c r="I167" s="207"/>
      <c r="J167" s="207"/>
      <c r="K167" s="208">
        <f>ROUND(P167*H167,2)</f>
        <v>0</v>
      </c>
      <c r="L167" s="204" t="s">
        <v>1</v>
      </c>
      <c r="M167" s="34"/>
      <c r="N167" s="209" t="s">
        <v>1</v>
      </c>
      <c r="O167" s="192" t="s">
        <v>42</v>
      </c>
      <c r="P167" s="193">
        <f>I167+J167</f>
        <v>0</v>
      </c>
      <c r="Q167" s="193">
        <f>ROUND(I167*H167,2)</f>
        <v>0</v>
      </c>
      <c r="R167" s="193">
        <f>ROUND(J167*H167,2)</f>
        <v>0</v>
      </c>
      <c r="S167" s="61"/>
      <c r="T167" s="194">
        <f>S167*H167</f>
        <v>0</v>
      </c>
      <c r="U167" s="194">
        <v>0</v>
      </c>
      <c r="V167" s="194">
        <f>U167*H167</f>
        <v>0</v>
      </c>
      <c r="W167" s="194">
        <v>0</v>
      </c>
      <c r="X167" s="194">
        <f>W167*H167</f>
        <v>0</v>
      </c>
      <c r="Y167" s="195" t="s">
        <v>1</v>
      </c>
      <c r="AR167" s="196" t="s">
        <v>223</v>
      </c>
      <c r="AT167" s="196" t="s">
        <v>189</v>
      </c>
      <c r="AU167" s="196" t="s">
        <v>88</v>
      </c>
      <c r="AY167" s="14" t="s">
        <v>131</v>
      </c>
      <c r="BE167" s="197">
        <f>IF(O167="základní",K167,0)</f>
        <v>0</v>
      </c>
      <c r="BF167" s="197">
        <f>IF(O167="snížená",K167,0)</f>
        <v>0</v>
      </c>
      <c r="BG167" s="197">
        <f>IF(O167="zákl. přenesená",K167,0)</f>
        <v>0</v>
      </c>
      <c r="BH167" s="197">
        <f>IF(O167="sníž. přenesená",K167,0)</f>
        <v>0</v>
      </c>
      <c r="BI167" s="197">
        <f>IF(O167="nulová",K167,0)</f>
        <v>0</v>
      </c>
      <c r="BJ167" s="14" t="s">
        <v>86</v>
      </c>
      <c r="BK167" s="197">
        <f>ROUND(P167*H167,2)</f>
        <v>0</v>
      </c>
      <c r="BL167" s="14" t="s">
        <v>223</v>
      </c>
      <c r="BM167" s="196" t="s">
        <v>426</v>
      </c>
    </row>
    <row r="168" spans="2:65" s="1" customFormat="1" ht="19.5">
      <c r="B168" s="30"/>
      <c r="C168" s="31"/>
      <c r="D168" s="198" t="s">
        <v>139</v>
      </c>
      <c r="E168" s="31"/>
      <c r="F168" s="199" t="s">
        <v>425</v>
      </c>
      <c r="G168" s="31"/>
      <c r="H168" s="31"/>
      <c r="I168" s="106"/>
      <c r="J168" s="106"/>
      <c r="K168" s="31"/>
      <c r="L168" s="31"/>
      <c r="M168" s="34"/>
      <c r="N168" s="200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2"/>
      <c r="AT168" s="14" t="s">
        <v>139</v>
      </c>
      <c r="AU168" s="14" t="s">
        <v>88</v>
      </c>
    </row>
    <row r="169" spans="2:65" s="1" customFormat="1" ht="16.5" customHeight="1">
      <c r="B169" s="30"/>
      <c r="C169" s="182" t="s">
        <v>9</v>
      </c>
      <c r="D169" s="182" t="s">
        <v>132</v>
      </c>
      <c r="E169" s="183" t="s">
        <v>427</v>
      </c>
      <c r="F169" s="184" t="s">
        <v>428</v>
      </c>
      <c r="G169" s="185" t="s">
        <v>360</v>
      </c>
      <c r="H169" s="186">
        <v>0.05</v>
      </c>
      <c r="I169" s="187"/>
      <c r="J169" s="188"/>
      <c r="K169" s="189">
        <f>ROUND(P169*H169,2)</f>
        <v>0</v>
      </c>
      <c r="L169" s="184" t="s">
        <v>1</v>
      </c>
      <c r="M169" s="190"/>
      <c r="N169" s="191" t="s">
        <v>1</v>
      </c>
      <c r="O169" s="192" t="s">
        <v>42</v>
      </c>
      <c r="P169" s="193">
        <f>I169+J169</f>
        <v>0</v>
      </c>
      <c r="Q169" s="193">
        <f>ROUND(I169*H169,2)</f>
        <v>0</v>
      </c>
      <c r="R169" s="193">
        <f>ROUND(J169*H169,2)</f>
        <v>0</v>
      </c>
      <c r="S169" s="61"/>
      <c r="T169" s="194">
        <f>S169*H169</f>
        <v>0</v>
      </c>
      <c r="U169" s="194">
        <v>1</v>
      </c>
      <c r="V169" s="194">
        <f>U169*H169</f>
        <v>0.05</v>
      </c>
      <c r="W169" s="194">
        <v>0</v>
      </c>
      <c r="X169" s="194">
        <f>W169*H169</f>
        <v>0</v>
      </c>
      <c r="Y169" s="195" t="s">
        <v>1</v>
      </c>
      <c r="AR169" s="196" t="s">
        <v>137</v>
      </c>
      <c r="AT169" s="196" t="s">
        <v>132</v>
      </c>
      <c r="AU169" s="196" t="s">
        <v>88</v>
      </c>
      <c r="AY169" s="14" t="s">
        <v>131</v>
      </c>
      <c r="BE169" s="197">
        <f>IF(O169="základní",K169,0)</f>
        <v>0</v>
      </c>
      <c r="BF169" s="197">
        <f>IF(O169="snížená",K169,0)</f>
        <v>0</v>
      </c>
      <c r="BG169" s="197">
        <f>IF(O169="zákl. přenesená",K169,0)</f>
        <v>0</v>
      </c>
      <c r="BH169" s="197">
        <f>IF(O169="sníž. přenesená",K169,0)</f>
        <v>0</v>
      </c>
      <c r="BI169" s="197">
        <f>IF(O169="nulová",K169,0)</f>
        <v>0</v>
      </c>
      <c r="BJ169" s="14" t="s">
        <v>86</v>
      </c>
      <c r="BK169" s="197">
        <f>ROUND(P169*H169,2)</f>
        <v>0</v>
      </c>
      <c r="BL169" s="14" t="s">
        <v>137</v>
      </c>
      <c r="BM169" s="196" t="s">
        <v>429</v>
      </c>
    </row>
    <row r="170" spans="2:65" s="1" customFormat="1" ht="11.25">
      <c r="B170" s="30"/>
      <c r="C170" s="31"/>
      <c r="D170" s="198" t="s">
        <v>139</v>
      </c>
      <c r="E170" s="31"/>
      <c r="F170" s="199" t="s">
        <v>428</v>
      </c>
      <c r="G170" s="31"/>
      <c r="H170" s="31"/>
      <c r="I170" s="106"/>
      <c r="J170" s="106"/>
      <c r="K170" s="31"/>
      <c r="L170" s="31"/>
      <c r="M170" s="34"/>
      <c r="N170" s="200"/>
      <c r="O170" s="61"/>
      <c r="P170" s="61"/>
      <c r="Q170" s="61"/>
      <c r="R170" s="61"/>
      <c r="S170" s="61"/>
      <c r="T170" s="61"/>
      <c r="U170" s="61"/>
      <c r="V170" s="61"/>
      <c r="W170" s="61"/>
      <c r="X170" s="61"/>
      <c r="Y170" s="62"/>
      <c r="AT170" s="14" t="s">
        <v>139</v>
      </c>
      <c r="AU170" s="14" t="s">
        <v>88</v>
      </c>
    </row>
    <row r="171" spans="2:65" s="1" customFormat="1" ht="29.25">
      <c r="B171" s="30"/>
      <c r="C171" s="31"/>
      <c r="D171" s="198" t="s">
        <v>140</v>
      </c>
      <c r="E171" s="31"/>
      <c r="F171" s="201" t="s">
        <v>430</v>
      </c>
      <c r="G171" s="31"/>
      <c r="H171" s="31"/>
      <c r="I171" s="106"/>
      <c r="J171" s="106"/>
      <c r="K171" s="31"/>
      <c r="L171" s="31"/>
      <c r="M171" s="34"/>
      <c r="N171" s="200"/>
      <c r="O171" s="61"/>
      <c r="P171" s="61"/>
      <c r="Q171" s="61"/>
      <c r="R171" s="61"/>
      <c r="S171" s="61"/>
      <c r="T171" s="61"/>
      <c r="U171" s="61"/>
      <c r="V171" s="61"/>
      <c r="W171" s="61"/>
      <c r="X171" s="61"/>
      <c r="Y171" s="62"/>
      <c r="AT171" s="14" t="s">
        <v>140</v>
      </c>
      <c r="AU171" s="14" t="s">
        <v>88</v>
      </c>
    </row>
    <row r="172" spans="2:65" s="1" customFormat="1" ht="24" customHeight="1">
      <c r="B172" s="30"/>
      <c r="C172" s="202" t="s">
        <v>223</v>
      </c>
      <c r="D172" s="202" t="s">
        <v>189</v>
      </c>
      <c r="E172" s="203" t="s">
        <v>431</v>
      </c>
      <c r="F172" s="204" t="s">
        <v>432</v>
      </c>
      <c r="G172" s="205" t="s">
        <v>149</v>
      </c>
      <c r="H172" s="206">
        <v>10</v>
      </c>
      <c r="I172" s="207"/>
      <c r="J172" s="207"/>
      <c r="K172" s="208">
        <f>ROUND(P172*H172,2)</f>
        <v>0</v>
      </c>
      <c r="L172" s="204" t="s">
        <v>379</v>
      </c>
      <c r="M172" s="34"/>
      <c r="N172" s="209" t="s">
        <v>1</v>
      </c>
      <c r="O172" s="192" t="s">
        <v>42</v>
      </c>
      <c r="P172" s="193">
        <f>I172+J172</f>
        <v>0</v>
      </c>
      <c r="Q172" s="193">
        <f>ROUND(I172*H172,2)</f>
        <v>0</v>
      </c>
      <c r="R172" s="193">
        <f>ROUND(J172*H172,2)</f>
        <v>0</v>
      </c>
      <c r="S172" s="61"/>
      <c r="T172" s="194">
        <f>S172*H172</f>
        <v>0</v>
      </c>
      <c r="U172" s="194">
        <v>1.3999999999999999E-4</v>
      </c>
      <c r="V172" s="194">
        <f>U172*H172</f>
        <v>1.3999999999999998E-3</v>
      </c>
      <c r="W172" s="194">
        <v>0</v>
      </c>
      <c r="X172" s="194">
        <f>W172*H172</f>
        <v>0</v>
      </c>
      <c r="Y172" s="195" t="s">
        <v>1</v>
      </c>
      <c r="AR172" s="196" t="s">
        <v>223</v>
      </c>
      <c r="AT172" s="196" t="s">
        <v>189</v>
      </c>
      <c r="AU172" s="196" t="s">
        <v>88</v>
      </c>
      <c r="AY172" s="14" t="s">
        <v>131</v>
      </c>
      <c r="BE172" s="197">
        <f>IF(O172="základní",K172,0)</f>
        <v>0</v>
      </c>
      <c r="BF172" s="197">
        <f>IF(O172="snížená",K172,0)</f>
        <v>0</v>
      </c>
      <c r="BG172" s="197">
        <f>IF(O172="zákl. přenesená",K172,0)</f>
        <v>0</v>
      </c>
      <c r="BH172" s="197">
        <f>IF(O172="sníž. přenesená",K172,0)</f>
        <v>0</v>
      </c>
      <c r="BI172" s="197">
        <f>IF(O172="nulová",K172,0)</f>
        <v>0</v>
      </c>
      <c r="BJ172" s="14" t="s">
        <v>86</v>
      </c>
      <c r="BK172" s="197">
        <f>ROUND(P172*H172,2)</f>
        <v>0</v>
      </c>
      <c r="BL172" s="14" t="s">
        <v>223</v>
      </c>
      <c r="BM172" s="196" t="s">
        <v>433</v>
      </c>
    </row>
    <row r="173" spans="2:65" s="1" customFormat="1" ht="11.25">
      <c r="B173" s="30"/>
      <c r="C173" s="31"/>
      <c r="D173" s="198" t="s">
        <v>139</v>
      </c>
      <c r="E173" s="31"/>
      <c r="F173" s="199" t="s">
        <v>434</v>
      </c>
      <c r="G173" s="31"/>
      <c r="H173" s="31"/>
      <c r="I173" s="106"/>
      <c r="J173" s="106"/>
      <c r="K173" s="31"/>
      <c r="L173" s="31"/>
      <c r="M173" s="34"/>
      <c r="N173" s="200"/>
      <c r="O173" s="61"/>
      <c r="P173" s="61"/>
      <c r="Q173" s="61"/>
      <c r="R173" s="61"/>
      <c r="S173" s="61"/>
      <c r="T173" s="61"/>
      <c r="U173" s="61"/>
      <c r="V173" s="61"/>
      <c r="W173" s="61"/>
      <c r="X173" s="61"/>
      <c r="Y173" s="62"/>
      <c r="AT173" s="14" t="s">
        <v>139</v>
      </c>
      <c r="AU173" s="14" t="s">
        <v>88</v>
      </c>
    </row>
    <row r="174" spans="2:65" s="1" customFormat="1" ht="24" customHeight="1">
      <c r="B174" s="30"/>
      <c r="C174" s="202" t="s">
        <v>214</v>
      </c>
      <c r="D174" s="202" t="s">
        <v>189</v>
      </c>
      <c r="E174" s="203" t="s">
        <v>435</v>
      </c>
      <c r="F174" s="204" t="s">
        <v>436</v>
      </c>
      <c r="G174" s="205" t="s">
        <v>149</v>
      </c>
      <c r="H174" s="206">
        <v>10</v>
      </c>
      <c r="I174" s="207"/>
      <c r="J174" s="207"/>
      <c r="K174" s="208">
        <f>ROUND(P174*H174,2)</f>
        <v>0</v>
      </c>
      <c r="L174" s="204" t="s">
        <v>379</v>
      </c>
      <c r="M174" s="34"/>
      <c r="N174" s="209" t="s">
        <v>1</v>
      </c>
      <c r="O174" s="192" t="s">
        <v>42</v>
      </c>
      <c r="P174" s="193">
        <f>I174+J174</f>
        <v>0</v>
      </c>
      <c r="Q174" s="193">
        <f>ROUND(I174*H174,2)</f>
        <v>0</v>
      </c>
      <c r="R174" s="193">
        <f>ROUND(J174*H174,2)</f>
        <v>0</v>
      </c>
      <c r="S174" s="61"/>
      <c r="T174" s="194">
        <f>S174*H174</f>
        <v>0</v>
      </c>
      <c r="U174" s="194">
        <v>1.2E-4</v>
      </c>
      <c r="V174" s="194">
        <f>U174*H174</f>
        <v>1.2000000000000001E-3</v>
      </c>
      <c r="W174" s="194">
        <v>0</v>
      </c>
      <c r="X174" s="194">
        <f>W174*H174</f>
        <v>0</v>
      </c>
      <c r="Y174" s="195" t="s">
        <v>1</v>
      </c>
      <c r="AR174" s="196" t="s">
        <v>223</v>
      </c>
      <c r="AT174" s="196" t="s">
        <v>189</v>
      </c>
      <c r="AU174" s="196" t="s">
        <v>88</v>
      </c>
      <c r="AY174" s="14" t="s">
        <v>131</v>
      </c>
      <c r="BE174" s="197">
        <f>IF(O174="základní",K174,0)</f>
        <v>0</v>
      </c>
      <c r="BF174" s="197">
        <f>IF(O174="snížená",K174,0)</f>
        <v>0</v>
      </c>
      <c r="BG174" s="197">
        <f>IF(O174="zákl. přenesená",K174,0)</f>
        <v>0</v>
      </c>
      <c r="BH174" s="197">
        <f>IF(O174="sníž. přenesená",K174,0)</f>
        <v>0</v>
      </c>
      <c r="BI174" s="197">
        <f>IF(O174="nulová",K174,0)</f>
        <v>0</v>
      </c>
      <c r="BJ174" s="14" t="s">
        <v>86</v>
      </c>
      <c r="BK174" s="197">
        <f>ROUND(P174*H174,2)</f>
        <v>0</v>
      </c>
      <c r="BL174" s="14" t="s">
        <v>223</v>
      </c>
      <c r="BM174" s="196" t="s">
        <v>437</v>
      </c>
    </row>
    <row r="175" spans="2:65" s="1" customFormat="1" ht="19.5">
      <c r="B175" s="30"/>
      <c r="C175" s="31"/>
      <c r="D175" s="198" t="s">
        <v>139</v>
      </c>
      <c r="E175" s="31"/>
      <c r="F175" s="199" t="s">
        <v>438</v>
      </c>
      <c r="G175" s="31"/>
      <c r="H175" s="31"/>
      <c r="I175" s="106"/>
      <c r="J175" s="106"/>
      <c r="K175" s="31"/>
      <c r="L175" s="31"/>
      <c r="M175" s="34"/>
      <c r="N175" s="200"/>
      <c r="O175" s="61"/>
      <c r="P175" s="61"/>
      <c r="Q175" s="61"/>
      <c r="R175" s="61"/>
      <c r="S175" s="61"/>
      <c r="T175" s="61"/>
      <c r="U175" s="61"/>
      <c r="V175" s="61"/>
      <c r="W175" s="61"/>
      <c r="X175" s="61"/>
      <c r="Y175" s="62"/>
      <c r="AT175" s="14" t="s">
        <v>139</v>
      </c>
      <c r="AU175" s="14" t="s">
        <v>88</v>
      </c>
    </row>
    <row r="176" spans="2:65" s="1" customFormat="1" ht="19.5">
      <c r="B176" s="30"/>
      <c r="C176" s="31"/>
      <c r="D176" s="198" t="s">
        <v>140</v>
      </c>
      <c r="E176" s="31"/>
      <c r="F176" s="201" t="s">
        <v>439</v>
      </c>
      <c r="G176" s="31"/>
      <c r="H176" s="31"/>
      <c r="I176" s="106"/>
      <c r="J176" s="106"/>
      <c r="K176" s="31"/>
      <c r="L176" s="31"/>
      <c r="M176" s="34"/>
      <c r="N176" s="200"/>
      <c r="O176" s="61"/>
      <c r="P176" s="61"/>
      <c r="Q176" s="61"/>
      <c r="R176" s="61"/>
      <c r="S176" s="61"/>
      <c r="T176" s="61"/>
      <c r="U176" s="61"/>
      <c r="V176" s="61"/>
      <c r="W176" s="61"/>
      <c r="X176" s="61"/>
      <c r="Y176" s="62"/>
      <c r="AT176" s="14" t="s">
        <v>140</v>
      </c>
      <c r="AU176" s="14" t="s">
        <v>88</v>
      </c>
    </row>
    <row r="177" spans="2:65" s="1" customFormat="1" ht="24" customHeight="1">
      <c r="B177" s="30"/>
      <c r="C177" s="182" t="s">
        <v>233</v>
      </c>
      <c r="D177" s="182" t="s">
        <v>132</v>
      </c>
      <c r="E177" s="183" t="s">
        <v>440</v>
      </c>
      <c r="F177" s="184" t="s">
        <v>441</v>
      </c>
      <c r="G177" s="185" t="s">
        <v>442</v>
      </c>
      <c r="H177" s="186">
        <v>10</v>
      </c>
      <c r="I177" s="187"/>
      <c r="J177" s="188"/>
      <c r="K177" s="189">
        <f>ROUND(P177*H177,2)</f>
        <v>0</v>
      </c>
      <c r="L177" s="184" t="s">
        <v>1</v>
      </c>
      <c r="M177" s="190"/>
      <c r="N177" s="191" t="s">
        <v>1</v>
      </c>
      <c r="O177" s="192" t="s">
        <v>42</v>
      </c>
      <c r="P177" s="193">
        <f>I177+J177</f>
        <v>0</v>
      </c>
      <c r="Q177" s="193">
        <f>ROUND(I177*H177,2)</f>
        <v>0</v>
      </c>
      <c r="R177" s="193">
        <f>ROUND(J177*H177,2)</f>
        <v>0</v>
      </c>
      <c r="S177" s="61"/>
      <c r="T177" s="194">
        <f>S177*H177</f>
        <v>0</v>
      </c>
      <c r="U177" s="194">
        <v>1E-3</v>
      </c>
      <c r="V177" s="194">
        <f>U177*H177</f>
        <v>0.01</v>
      </c>
      <c r="W177" s="194">
        <v>0</v>
      </c>
      <c r="X177" s="194">
        <f>W177*H177</f>
        <v>0</v>
      </c>
      <c r="Y177" s="195" t="s">
        <v>1</v>
      </c>
      <c r="AR177" s="196" t="s">
        <v>301</v>
      </c>
      <c r="AT177" s="196" t="s">
        <v>132</v>
      </c>
      <c r="AU177" s="196" t="s">
        <v>88</v>
      </c>
      <c r="AY177" s="14" t="s">
        <v>131</v>
      </c>
      <c r="BE177" s="197">
        <f>IF(O177="základní",K177,0)</f>
        <v>0</v>
      </c>
      <c r="BF177" s="197">
        <f>IF(O177="snížená",K177,0)</f>
        <v>0</v>
      </c>
      <c r="BG177" s="197">
        <f>IF(O177="zákl. přenesená",K177,0)</f>
        <v>0</v>
      </c>
      <c r="BH177" s="197">
        <f>IF(O177="sníž. přenesená",K177,0)</f>
        <v>0</v>
      </c>
      <c r="BI177" s="197">
        <f>IF(O177="nulová",K177,0)</f>
        <v>0</v>
      </c>
      <c r="BJ177" s="14" t="s">
        <v>86</v>
      </c>
      <c r="BK177" s="197">
        <f>ROUND(P177*H177,2)</f>
        <v>0</v>
      </c>
      <c r="BL177" s="14" t="s">
        <v>223</v>
      </c>
      <c r="BM177" s="196" t="s">
        <v>443</v>
      </c>
    </row>
    <row r="178" spans="2:65" s="1" customFormat="1" ht="11.25">
      <c r="B178" s="30"/>
      <c r="C178" s="31"/>
      <c r="D178" s="198" t="s">
        <v>139</v>
      </c>
      <c r="E178" s="31"/>
      <c r="F178" s="199" t="s">
        <v>441</v>
      </c>
      <c r="G178" s="31"/>
      <c r="H178" s="31"/>
      <c r="I178" s="106"/>
      <c r="J178" s="106"/>
      <c r="K178" s="31"/>
      <c r="L178" s="31"/>
      <c r="M178" s="34"/>
      <c r="N178" s="200"/>
      <c r="O178" s="61"/>
      <c r="P178" s="61"/>
      <c r="Q178" s="61"/>
      <c r="R178" s="61"/>
      <c r="S178" s="61"/>
      <c r="T178" s="61"/>
      <c r="U178" s="61"/>
      <c r="V178" s="61"/>
      <c r="W178" s="61"/>
      <c r="X178" s="61"/>
      <c r="Y178" s="62"/>
      <c r="AT178" s="14" t="s">
        <v>139</v>
      </c>
      <c r="AU178" s="14" t="s">
        <v>88</v>
      </c>
    </row>
    <row r="179" spans="2:65" s="1" customFormat="1" ht="29.25">
      <c r="B179" s="30"/>
      <c r="C179" s="31"/>
      <c r="D179" s="198" t="s">
        <v>140</v>
      </c>
      <c r="E179" s="31"/>
      <c r="F179" s="201" t="s">
        <v>444</v>
      </c>
      <c r="G179" s="31"/>
      <c r="H179" s="31"/>
      <c r="I179" s="106"/>
      <c r="J179" s="106"/>
      <c r="K179" s="31"/>
      <c r="L179" s="31"/>
      <c r="M179" s="34"/>
      <c r="N179" s="200"/>
      <c r="O179" s="61"/>
      <c r="P179" s="61"/>
      <c r="Q179" s="61"/>
      <c r="R179" s="61"/>
      <c r="S179" s="61"/>
      <c r="T179" s="61"/>
      <c r="U179" s="61"/>
      <c r="V179" s="61"/>
      <c r="W179" s="61"/>
      <c r="X179" s="61"/>
      <c r="Y179" s="62"/>
      <c r="AT179" s="14" t="s">
        <v>140</v>
      </c>
      <c r="AU179" s="14" t="s">
        <v>88</v>
      </c>
    </row>
    <row r="180" spans="2:65" s="1" customFormat="1" ht="24" customHeight="1">
      <c r="B180" s="30"/>
      <c r="C180" s="182" t="s">
        <v>239</v>
      </c>
      <c r="D180" s="182" t="s">
        <v>132</v>
      </c>
      <c r="E180" s="183" t="s">
        <v>445</v>
      </c>
      <c r="F180" s="184" t="s">
        <v>446</v>
      </c>
      <c r="G180" s="185" t="s">
        <v>442</v>
      </c>
      <c r="H180" s="186">
        <v>10</v>
      </c>
      <c r="I180" s="187"/>
      <c r="J180" s="188"/>
      <c r="K180" s="189">
        <f>ROUND(P180*H180,2)</f>
        <v>0</v>
      </c>
      <c r="L180" s="184" t="s">
        <v>1</v>
      </c>
      <c r="M180" s="190"/>
      <c r="N180" s="191" t="s">
        <v>1</v>
      </c>
      <c r="O180" s="192" t="s">
        <v>42</v>
      </c>
      <c r="P180" s="193">
        <f>I180+J180</f>
        <v>0</v>
      </c>
      <c r="Q180" s="193">
        <f>ROUND(I180*H180,2)</f>
        <v>0</v>
      </c>
      <c r="R180" s="193">
        <f>ROUND(J180*H180,2)</f>
        <v>0</v>
      </c>
      <c r="S180" s="61"/>
      <c r="T180" s="194">
        <f>S180*H180</f>
        <v>0</v>
      </c>
      <c r="U180" s="194">
        <v>1E-3</v>
      </c>
      <c r="V180" s="194">
        <f>U180*H180</f>
        <v>0.01</v>
      </c>
      <c r="W180" s="194">
        <v>0</v>
      </c>
      <c r="X180" s="194">
        <f>W180*H180</f>
        <v>0</v>
      </c>
      <c r="Y180" s="195" t="s">
        <v>1</v>
      </c>
      <c r="AR180" s="196" t="s">
        <v>301</v>
      </c>
      <c r="AT180" s="196" t="s">
        <v>132</v>
      </c>
      <c r="AU180" s="196" t="s">
        <v>88</v>
      </c>
      <c r="AY180" s="14" t="s">
        <v>131</v>
      </c>
      <c r="BE180" s="197">
        <f>IF(O180="základní",K180,0)</f>
        <v>0</v>
      </c>
      <c r="BF180" s="197">
        <f>IF(O180="snížená",K180,0)</f>
        <v>0</v>
      </c>
      <c r="BG180" s="197">
        <f>IF(O180="zákl. přenesená",K180,0)</f>
        <v>0</v>
      </c>
      <c r="BH180" s="197">
        <f>IF(O180="sníž. přenesená",K180,0)</f>
        <v>0</v>
      </c>
      <c r="BI180" s="197">
        <f>IF(O180="nulová",K180,0)</f>
        <v>0</v>
      </c>
      <c r="BJ180" s="14" t="s">
        <v>86</v>
      </c>
      <c r="BK180" s="197">
        <f>ROUND(P180*H180,2)</f>
        <v>0</v>
      </c>
      <c r="BL180" s="14" t="s">
        <v>223</v>
      </c>
      <c r="BM180" s="196" t="s">
        <v>447</v>
      </c>
    </row>
    <row r="181" spans="2:65" s="1" customFormat="1" ht="11.25">
      <c r="B181" s="30"/>
      <c r="C181" s="31"/>
      <c r="D181" s="198" t="s">
        <v>139</v>
      </c>
      <c r="E181" s="31"/>
      <c r="F181" s="199" t="s">
        <v>446</v>
      </c>
      <c r="G181" s="31"/>
      <c r="H181" s="31"/>
      <c r="I181" s="106"/>
      <c r="J181" s="106"/>
      <c r="K181" s="31"/>
      <c r="L181" s="31"/>
      <c r="M181" s="34"/>
      <c r="N181" s="200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2"/>
      <c r="AT181" s="14" t="s">
        <v>139</v>
      </c>
      <c r="AU181" s="14" t="s">
        <v>88</v>
      </c>
    </row>
    <row r="182" spans="2:65" s="1" customFormat="1" ht="29.25">
      <c r="B182" s="30"/>
      <c r="C182" s="31"/>
      <c r="D182" s="198" t="s">
        <v>140</v>
      </c>
      <c r="E182" s="31"/>
      <c r="F182" s="201" t="s">
        <v>448</v>
      </c>
      <c r="G182" s="31"/>
      <c r="H182" s="31"/>
      <c r="I182" s="106"/>
      <c r="J182" s="106"/>
      <c r="K182" s="31"/>
      <c r="L182" s="31"/>
      <c r="M182" s="34"/>
      <c r="N182" s="200"/>
      <c r="O182" s="61"/>
      <c r="P182" s="61"/>
      <c r="Q182" s="61"/>
      <c r="R182" s="61"/>
      <c r="S182" s="61"/>
      <c r="T182" s="61"/>
      <c r="U182" s="61"/>
      <c r="V182" s="61"/>
      <c r="W182" s="61"/>
      <c r="X182" s="61"/>
      <c r="Y182" s="62"/>
      <c r="AT182" s="14" t="s">
        <v>140</v>
      </c>
      <c r="AU182" s="14" t="s">
        <v>88</v>
      </c>
    </row>
    <row r="183" spans="2:65" s="1" customFormat="1" ht="24" customHeight="1">
      <c r="B183" s="30"/>
      <c r="C183" s="182" t="s">
        <v>244</v>
      </c>
      <c r="D183" s="182" t="s">
        <v>132</v>
      </c>
      <c r="E183" s="183" t="s">
        <v>449</v>
      </c>
      <c r="F183" s="184" t="s">
        <v>450</v>
      </c>
      <c r="G183" s="185" t="s">
        <v>360</v>
      </c>
      <c r="H183" s="186">
        <v>0.3</v>
      </c>
      <c r="I183" s="187"/>
      <c r="J183" s="188"/>
      <c r="K183" s="189">
        <f>ROUND(P183*H183,2)</f>
        <v>0</v>
      </c>
      <c r="L183" s="184" t="s">
        <v>1</v>
      </c>
      <c r="M183" s="190"/>
      <c r="N183" s="191" t="s">
        <v>1</v>
      </c>
      <c r="O183" s="192" t="s">
        <v>42</v>
      </c>
      <c r="P183" s="193">
        <f>I183+J183</f>
        <v>0</v>
      </c>
      <c r="Q183" s="193">
        <f>ROUND(I183*H183,2)</f>
        <v>0</v>
      </c>
      <c r="R183" s="193">
        <f>ROUND(J183*H183,2)</f>
        <v>0</v>
      </c>
      <c r="S183" s="61"/>
      <c r="T183" s="194">
        <f>S183*H183</f>
        <v>0</v>
      </c>
      <c r="U183" s="194">
        <v>1</v>
      </c>
      <c r="V183" s="194">
        <f>U183*H183</f>
        <v>0.3</v>
      </c>
      <c r="W183" s="194">
        <v>0</v>
      </c>
      <c r="X183" s="194">
        <f>W183*H183</f>
        <v>0</v>
      </c>
      <c r="Y183" s="195" t="s">
        <v>1</v>
      </c>
      <c r="AR183" s="196" t="s">
        <v>150</v>
      </c>
      <c r="AT183" s="196" t="s">
        <v>132</v>
      </c>
      <c r="AU183" s="196" t="s">
        <v>88</v>
      </c>
      <c r="AY183" s="14" t="s">
        <v>131</v>
      </c>
      <c r="BE183" s="197">
        <f>IF(O183="základní",K183,0)</f>
        <v>0</v>
      </c>
      <c r="BF183" s="197">
        <f>IF(O183="snížená",K183,0)</f>
        <v>0</v>
      </c>
      <c r="BG183" s="197">
        <f>IF(O183="zákl. přenesená",K183,0)</f>
        <v>0</v>
      </c>
      <c r="BH183" s="197">
        <f>IF(O183="sníž. přenesená",K183,0)</f>
        <v>0</v>
      </c>
      <c r="BI183" s="197">
        <f>IF(O183="nulová",K183,0)</f>
        <v>0</v>
      </c>
      <c r="BJ183" s="14" t="s">
        <v>86</v>
      </c>
      <c r="BK183" s="197">
        <f>ROUND(P183*H183,2)</f>
        <v>0</v>
      </c>
      <c r="BL183" s="14" t="s">
        <v>151</v>
      </c>
      <c r="BM183" s="196" t="s">
        <v>451</v>
      </c>
    </row>
    <row r="184" spans="2:65" s="1" customFormat="1" ht="11.25">
      <c r="B184" s="30"/>
      <c r="C184" s="31"/>
      <c r="D184" s="198" t="s">
        <v>139</v>
      </c>
      <c r="E184" s="31"/>
      <c r="F184" s="199" t="s">
        <v>450</v>
      </c>
      <c r="G184" s="31"/>
      <c r="H184" s="31"/>
      <c r="I184" s="106"/>
      <c r="J184" s="106"/>
      <c r="K184" s="31"/>
      <c r="L184" s="31"/>
      <c r="M184" s="34"/>
      <c r="N184" s="200"/>
      <c r="O184" s="61"/>
      <c r="P184" s="61"/>
      <c r="Q184" s="61"/>
      <c r="R184" s="61"/>
      <c r="S184" s="61"/>
      <c r="T184" s="61"/>
      <c r="U184" s="61"/>
      <c r="V184" s="61"/>
      <c r="W184" s="61"/>
      <c r="X184" s="61"/>
      <c r="Y184" s="62"/>
      <c r="AT184" s="14" t="s">
        <v>139</v>
      </c>
      <c r="AU184" s="14" t="s">
        <v>88</v>
      </c>
    </row>
    <row r="185" spans="2:65" s="1" customFormat="1" ht="29.25">
      <c r="B185" s="30"/>
      <c r="C185" s="31"/>
      <c r="D185" s="198" t="s">
        <v>140</v>
      </c>
      <c r="E185" s="31"/>
      <c r="F185" s="201" t="s">
        <v>452</v>
      </c>
      <c r="G185" s="31"/>
      <c r="H185" s="31"/>
      <c r="I185" s="106"/>
      <c r="J185" s="106"/>
      <c r="K185" s="31"/>
      <c r="L185" s="31"/>
      <c r="M185" s="34"/>
      <c r="N185" s="200"/>
      <c r="O185" s="61"/>
      <c r="P185" s="61"/>
      <c r="Q185" s="61"/>
      <c r="R185" s="61"/>
      <c r="S185" s="61"/>
      <c r="T185" s="61"/>
      <c r="U185" s="61"/>
      <c r="V185" s="61"/>
      <c r="W185" s="61"/>
      <c r="X185" s="61"/>
      <c r="Y185" s="62"/>
      <c r="AT185" s="14" t="s">
        <v>140</v>
      </c>
      <c r="AU185" s="14" t="s">
        <v>88</v>
      </c>
    </row>
    <row r="186" spans="2:65" s="1" customFormat="1" ht="36" customHeight="1">
      <c r="B186" s="30"/>
      <c r="C186" s="202" t="s">
        <v>8</v>
      </c>
      <c r="D186" s="202" t="s">
        <v>189</v>
      </c>
      <c r="E186" s="203" t="s">
        <v>453</v>
      </c>
      <c r="F186" s="204" t="s">
        <v>454</v>
      </c>
      <c r="G186" s="205" t="s">
        <v>135</v>
      </c>
      <c r="H186" s="206">
        <v>36</v>
      </c>
      <c r="I186" s="207"/>
      <c r="J186" s="207"/>
      <c r="K186" s="208">
        <f>ROUND(P186*H186,2)</f>
        <v>0</v>
      </c>
      <c r="L186" s="204" t="s">
        <v>1</v>
      </c>
      <c r="M186" s="34"/>
      <c r="N186" s="209" t="s">
        <v>1</v>
      </c>
      <c r="O186" s="192" t="s">
        <v>42</v>
      </c>
      <c r="P186" s="193">
        <f>I186+J186</f>
        <v>0</v>
      </c>
      <c r="Q186" s="193">
        <f>ROUND(I186*H186,2)</f>
        <v>0</v>
      </c>
      <c r="R186" s="193">
        <f>ROUND(J186*H186,2)</f>
        <v>0</v>
      </c>
      <c r="S186" s="61"/>
      <c r="T186" s="194">
        <f>S186*H186</f>
        <v>0</v>
      </c>
      <c r="U186" s="194">
        <v>3.5E-4</v>
      </c>
      <c r="V186" s="194">
        <f>U186*H186</f>
        <v>1.26E-2</v>
      </c>
      <c r="W186" s="194">
        <v>0</v>
      </c>
      <c r="X186" s="194">
        <f>W186*H186</f>
        <v>0</v>
      </c>
      <c r="Y186" s="195" t="s">
        <v>1</v>
      </c>
      <c r="AR186" s="196" t="s">
        <v>154</v>
      </c>
      <c r="AT186" s="196" t="s">
        <v>189</v>
      </c>
      <c r="AU186" s="196" t="s">
        <v>88</v>
      </c>
      <c r="AY186" s="14" t="s">
        <v>131</v>
      </c>
      <c r="BE186" s="197">
        <f>IF(O186="základní",K186,0)</f>
        <v>0</v>
      </c>
      <c r="BF186" s="197">
        <f>IF(O186="snížená",K186,0)</f>
        <v>0</v>
      </c>
      <c r="BG186" s="197">
        <f>IF(O186="zákl. přenesená",K186,0)</f>
        <v>0</v>
      </c>
      <c r="BH186" s="197">
        <f>IF(O186="sníž. přenesená",K186,0)</f>
        <v>0</v>
      </c>
      <c r="BI186" s="197">
        <f>IF(O186="nulová",K186,0)</f>
        <v>0</v>
      </c>
      <c r="BJ186" s="14" t="s">
        <v>86</v>
      </c>
      <c r="BK186" s="197">
        <f>ROUND(P186*H186,2)</f>
        <v>0</v>
      </c>
      <c r="BL186" s="14" t="s">
        <v>154</v>
      </c>
      <c r="BM186" s="196" t="s">
        <v>455</v>
      </c>
    </row>
    <row r="187" spans="2:65" s="1" customFormat="1" ht="29.25">
      <c r="B187" s="30"/>
      <c r="C187" s="31"/>
      <c r="D187" s="198" t="s">
        <v>139</v>
      </c>
      <c r="E187" s="31"/>
      <c r="F187" s="199" t="s">
        <v>454</v>
      </c>
      <c r="G187" s="31"/>
      <c r="H187" s="31"/>
      <c r="I187" s="106"/>
      <c r="J187" s="106"/>
      <c r="K187" s="31"/>
      <c r="L187" s="31"/>
      <c r="M187" s="34"/>
      <c r="N187" s="200"/>
      <c r="O187" s="61"/>
      <c r="P187" s="61"/>
      <c r="Q187" s="61"/>
      <c r="R187" s="61"/>
      <c r="S187" s="61"/>
      <c r="T187" s="61"/>
      <c r="U187" s="61"/>
      <c r="V187" s="61"/>
      <c r="W187" s="61"/>
      <c r="X187" s="61"/>
      <c r="Y187" s="62"/>
      <c r="AT187" s="14" t="s">
        <v>139</v>
      </c>
      <c r="AU187" s="14" t="s">
        <v>88</v>
      </c>
    </row>
    <row r="188" spans="2:65" s="1" customFormat="1" ht="24" customHeight="1">
      <c r="B188" s="30"/>
      <c r="C188" s="182" t="s">
        <v>188</v>
      </c>
      <c r="D188" s="182" t="s">
        <v>132</v>
      </c>
      <c r="E188" s="183" t="s">
        <v>456</v>
      </c>
      <c r="F188" s="184" t="s">
        <v>457</v>
      </c>
      <c r="G188" s="185" t="s">
        <v>442</v>
      </c>
      <c r="H188" s="186">
        <v>64</v>
      </c>
      <c r="I188" s="187"/>
      <c r="J188" s="188"/>
      <c r="K188" s="189">
        <f>ROUND(P188*H188,2)</f>
        <v>0</v>
      </c>
      <c r="L188" s="184" t="s">
        <v>1</v>
      </c>
      <c r="M188" s="190"/>
      <c r="N188" s="191" t="s">
        <v>1</v>
      </c>
      <c r="O188" s="192" t="s">
        <v>42</v>
      </c>
      <c r="P188" s="193">
        <f>I188+J188</f>
        <v>0</v>
      </c>
      <c r="Q188" s="193">
        <f>ROUND(I188*H188,2)</f>
        <v>0</v>
      </c>
      <c r="R188" s="193">
        <f>ROUND(J188*H188,2)</f>
        <v>0</v>
      </c>
      <c r="S188" s="61"/>
      <c r="T188" s="194">
        <f>S188*H188</f>
        <v>0</v>
      </c>
      <c r="U188" s="194">
        <v>1E-3</v>
      </c>
      <c r="V188" s="194">
        <f>U188*H188</f>
        <v>6.4000000000000001E-2</v>
      </c>
      <c r="W188" s="194">
        <v>0</v>
      </c>
      <c r="X188" s="194">
        <f>W188*H188</f>
        <v>0</v>
      </c>
      <c r="Y188" s="195" t="s">
        <v>1</v>
      </c>
      <c r="AR188" s="196" t="s">
        <v>174</v>
      </c>
      <c r="AT188" s="196" t="s">
        <v>132</v>
      </c>
      <c r="AU188" s="196" t="s">
        <v>88</v>
      </c>
      <c r="AY188" s="14" t="s">
        <v>131</v>
      </c>
      <c r="BE188" s="197">
        <f>IF(O188="základní",K188,0)</f>
        <v>0</v>
      </c>
      <c r="BF188" s="197">
        <f>IF(O188="snížená",K188,0)</f>
        <v>0</v>
      </c>
      <c r="BG188" s="197">
        <f>IF(O188="zákl. přenesená",K188,0)</f>
        <v>0</v>
      </c>
      <c r="BH188" s="197">
        <f>IF(O188="sníž. přenesená",K188,0)</f>
        <v>0</v>
      </c>
      <c r="BI188" s="197">
        <f>IF(O188="nulová",K188,0)</f>
        <v>0</v>
      </c>
      <c r="BJ188" s="14" t="s">
        <v>86</v>
      </c>
      <c r="BK188" s="197">
        <f>ROUND(P188*H188,2)</f>
        <v>0</v>
      </c>
      <c r="BL188" s="14" t="s">
        <v>154</v>
      </c>
      <c r="BM188" s="196" t="s">
        <v>458</v>
      </c>
    </row>
    <row r="189" spans="2:65" s="1" customFormat="1" ht="19.5">
      <c r="B189" s="30"/>
      <c r="C189" s="31"/>
      <c r="D189" s="198" t="s">
        <v>139</v>
      </c>
      <c r="E189" s="31"/>
      <c r="F189" s="199" t="s">
        <v>457</v>
      </c>
      <c r="G189" s="31"/>
      <c r="H189" s="31"/>
      <c r="I189" s="106"/>
      <c r="J189" s="106"/>
      <c r="K189" s="31"/>
      <c r="L189" s="31"/>
      <c r="M189" s="34"/>
      <c r="N189" s="200"/>
      <c r="O189" s="61"/>
      <c r="P189" s="61"/>
      <c r="Q189" s="61"/>
      <c r="R189" s="61"/>
      <c r="S189" s="61"/>
      <c r="T189" s="61"/>
      <c r="U189" s="61"/>
      <c r="V189" s="61"/>
      <c r="W189" s="61"/>
      <c r="X189" s="61"/>
      <c r="Y189" s="62"/>
      <c r="AT189" s="14" t="s">
        <v>139</v>
      </c>
      <c r="AU189" s="14" t="s">
        <v>88</v>
      </c>
    </row>
    <row r="190" spans="2:65" s="1" customFormat="1" ht="19.5">
      <c r="B190" s="30"/>
      <c r="C190" s="31"/>
      <c r="D190" s="198" t="s">
        <v>140</v>
      </c>
      <c r="E190" s="31"/>
      <c r="F190" s="201" t="s">
        <v>459</v>
      </c>
      <c r="G190" s="31"/>
      <c r="H190" s="31"/>
      <c r="I190" s="106"/>
      <c r="J190" s="106"/>
      <c r="K190" s="31"/>
      <c r="L190" s="31"/>
      <c r="M190" s="34"/>
      <c r="N190" s="200"/>
      <c r="O190" s="61"/>
      <c r="P190" s="61"/>
      <c r="Q190" s="61"/>
      <c r="R190" s="61"/>
      <c r="S190" s="61"/>
      <c r="T190" s="61"/>
      <c r="U190" s="61"/>
      <c r="V190" s="61"/>
      <c r="W190" s="61"/>
      <c r="X190" s="61"/>
      <c r="Y190" s="62"/>
      <c r="AT190" s="14" t="s">
        <v>140</v>
      </c>
      <c r="AU190" s="14" t="s">
        <v>88</v>
      </c>
    </row>
    <row r="191" spans="2:65" s="1" customFormat="1" ht="24" customHeight="1">
      <c r="B191" s="30"/>
      <c r="C191" s="182" t="s">
        <v>249</v>
      </c>
      <c r="D191" s="182" t="s">
        <v>132</v>
      </c>
      <c r="E191" s="183" t="s">
        <v>460</v>
      </c>
      <c r="F191" s="184" t="s">
        <v>461</v>
      </c>
      <c r="G191" s="185" t="s">
        <v>462</v>
      </c>
      <c r="H191" s="186">
        <v>240</v>
      </c>
      <c r="I191" s="187"/>
      <c r="J191" s="188"/>
      <c r="K191" s="189">
        <f>ROUND(P191*H191,2)</f>
        <v>0</v>
      </c>
      <c r="L191" s="184" t="s">
        <v>379</v>
      </c>
      <c r="M191" s="190"/>
      <c r="N191" s="191" t="s">
        <v>1</v>
      </c>
      <c r="O191" s="192" t="s">
        <v>42</v>
      </c>
      <c r="P191" s="193">
        <f>I191+J191</f>
        <v>0</v>
      </c>
      <c r="Q191" s="193">
        <f>ROUND(I191*H191,2)</f>
        <v>0</v>
      </c>
      <c r="R191" s="193">
        <f>ROUND(J191*H191,2)</f>
        <v>0</v>
      </c>
      <c r="S191" s="61"/>
      <c r="T191" s="194">
        <f>S191*H191</f>
        <v>0</v>
      </c>
      <c r="U191" s="194">
        <v>1.3600000000000001E-3</v>
      </c>
      <c r="V191" s="194">
        <f>U191*H191</f>
        <v>0.32640000000000002</v>
      </c>
      <c r="W191" s="194">
        <v>0</v>
      </c>
      <c r="X191" s="194">
        <f>W191*H191</f>
        <v>0</v>
      </c>
      <c r="Y191" s="195" t="s">
        <v>1</v>
      </c>
      <c r="AR191" s="196" t="s">
        <v>157</v>
      </c>
      <c r="AT191" s="196" t="s">
        <v>132</v>
      </c>
      <c r="AU191" s="196" t="s">
        <v>88</v>
      </c>
      <c r="AY191" s="14" t="s">
        <v>131</v>
      </c>
      <c r="BE191" s="197">
        <f>IF(O191="základní",K191,0)</f>
        <v>0</v>
      </c>
      <c r="BF191" s="197">
        <f>IF(O191="snížená",K191,0)</f>
        <v>0</v>
      </c>
      <c r="BG191" s="197">
        <f>IF(O191="zákl. přenesená",K191,0)</f>
        <v>0</v>
      </c>
      <c r="BH191" s="197">
        <f>IF(O191="sníž. přenesená",K191,0)</f>
        <v>0</v>
      </c>
      <c r="BI191" s="197">
        <f>IF(O191="nulová",K191,0)</f>
        <v>0</v>
      </c>
      <c r="BJ191" s="14" t="s">
        <v>86</v>
      </c>
      <c r="BK191" s="197">
        <f>ROUND(P191*H191,2)</f>
        <v>0</v>
      </c>
      <c r="BL191" s="14" t="s">
        <v>157</v>
      </c>
      <c r="BM191" s="196" t="s">
        <v>463</v>
      </c>
    </row>
    <row r="192" spans="2:65" s="1" customFormat="1" ht="11.25">
      <c r="B192" s="30"/>
      <c r="C192" s="31"/>
      <c r="D192" s="198" t="s">
        <v>139</v>
      </c>
      <c r="E192" s="31"/>
      <c r="F192" s="199" t="s">
        <v>461</v>
      </c>
      <c r="G192" s="31"/>
      <c r="H192" s="31"/>
      <c r="I192" s="106"/>
      <c r="J192" s="106"/>
      <c r="K192" s="31"/>
      <c r="L192" s="31"/>
      <c r="M192" s="34"/>
      <c r="N192" s="200"/>
      <c r="O192" s="61"/>
      <c r="P192" s="61"/>
      <c r="Q192" s="61"/>
      <c r="R192" s="61"/>
      <c r="S192" s="61"/>
      <c r="T192" s="61"/>
      <c r="U192" s="61"/>
      <c r="V192" s="61"/>
      <c r="W192" s="61"/>
      <c r="X192" s="61"/>
      <c r="Y192" s="62"/>
      <c r="AT192" s="14" t="s">
        <v>139</v>
      </c>
      <c r="AU192" s="14" t="s">
        <v>88</v>
      </c>
    </row>
    <row r="193" spans="2:65" s="1" customFormat="1" ht="24" customHeight="1">
      <c r="B193" s="30"/>
      <c r="C193" s="182" t="s">
        <v>255</v>
      </c>
      <c r="D193" s="182" t="s">
        <v>132</v>
      </c>
      <c r="E193" s="183" t="s">
        <v>464</v>
      </c>
      <c r="F193" s="184" t="s">
        <v>465</v>
      </c>
      <c r="G193" s="185" t="s">
        <v>442</v>
      </c>
      <c r="H193" s="186">
        <v>100</v>
      </c>
      <c r="I193" s="187"/>
      <c r="J193" s="188"/>
      <c r="K193" s="189">
        <f>ROUND(P193*H193,2)</f>
        <v>0</v>
      </c>
      <c r="L193" s="184" t="s">
        <v>379</v>
      </c>
      <c r="M193" s="190"/>
      <c r="N193" s="191" t="s">
        <v>1</v>
      </c>
      <c r="O193" s="192" t="s">
        <v>42</v>
      </c>
      <c r="P193" s="193">
        <f>I193+J193</f>
        <v>0</v>
      </c>
      <c r="Q193" s="193">
        <f>ROUND(I193*H193,2)</f>
        <v>0</v>
      </c>
      <c r="R193" s="193">
        <f>ROUND(J193*H193,2)</f>
        <v>0</v>
      </c>
      <c r="S193" s="61"/>
      <c r="T193" s="194">
        <f>S193*H193</f>
        <v>0</v>
      </c>
      <c r="U193" s="194">
        <v>1E-3</v>
      </c>
      <c r="V193" s="194">
        <f>U193*H193</f>
        <v>0.1</v>
      </c>
      <c r="W193" s="194">
        <v>0</v>
      </c>
      <c r="X193" s="194">
        <f>W193*H193</f>
        <v>0</v>
      </c>
      <c r="Y193" s="195" t="s">
        <v>1</v>
      </c>
      <c r="AR193" s="196" t="s">
        <v>157</v>
      </c>
      <c r="AT193" s="196" t="s">
        <v>132</v>
      </c>
      <c r="AU193" s="196" t="s">
        <v>88</v>
      </c>
      <c r="AY193" s="14" t="s">
        <v>131</v>
      </c>
      <c r="BE193" s="197">
        <f>IF(O193="základní",K193,0)</f>
        <v>0</v>
      </c>
      <c r="BF193" s="197">
        <f>IF(O193="snížená",K193,0)</f>
        <v>0</v>
      </c>
      <c r="BG193" s="197">
        <f>IF(O193="zákl. přenesená",K193,0)</f>
        <v>0</v>
      </c>
      <c r="BH193" s="197">
        <f>IF(O193="sníž. přenesená",K193,0)</f>
        <v>0</v>
      </c>
      <c r="BI193" s="197">
        <f>IF(O193="nulová",K193,0)</f>
        <v>0</v>
      </c>
      <c r="BJ193" s="14" t="s">
        <v>86</v>
      </c>
      <c r="BK193" s="197">
        <f>ROUND(P193*H193,2)</f>
        <v>0</v>
      </c>
      <c r="BL193" s="14" t="s">
        <v>157</v>
      </c>
      <c r="BM193" s="196" t="s">
        <v>466</v>
      </c>
    </row>
    <row r="194" spans="2:65" s="1" customFormat="1" ht="11.25">
      <c r="B194" s="30"/>
      <c r="C194" s="31"/>
      <c r="D194" s="198" t="s">
        <v>139</v>
      </c>
      <c r="E194" s="31"/>
      <c r="F194" s="199" t="s">
        <v>465</v>
      </c>
      <c r="G194" s="31"/>
      <c r="H194" s="31"/>
      <c r="I194" s="106"/>
      <c r="J194" s="106"/>
      <c r="K194" s="31"/>
      <c r="L194" s="31"/>
      <c r="M194" s="34"/>
      <c r="N194" s="200"/>
      <c r="O194" s="61"/>
      <c r="P194" s="61"/>
      <c r="Q194" s="61"/>
      <c r="R194" s="61"/>
      <c r="S194" s="61"/>
      <c r="T194" s="61"/>
      <c r="U194" s="61"/>
      <c r="V194" s="61"/>
      <c r="W194" s="61"/>
      <c r="X194" s="61"/>
      <c r="Y194" s="62"/>
      <c r="AT194" s="14" t="s">
        <v>139</v>
      </c>
      <c r="AU194" s="14" t="s">
        <v>88</v>
      </c>
    </row>
    <row r="195" spans="2:65" s="10" customFormat="1" ht="25.9" customHeight="1">
      <c r="B195" s="167"/>
      <c r="C195" s="168"/>
      <c r="D195" s="169" t="s">
        <v>78</v>
      </c>
      <c r="E195" s="170" t="s">
        <v>467</v>
      </c>
      <c r="F195" s="170" t="s">
        <v>468</v>
      </c>
      <c r="G195" s="168"/>
      <c r="H195" s="168"/>
      <c r="I195" s="171"/>
      <c r="J195" s="171"/>
      <c r="K195" s="172">
        <f>BK195</f>
        <v>0</v>
      </c>
      <c r="L195" s="168"/>
      <c r="M195" s="173"/>
      <c r="N195" s="174"/>
      <c r="O195" s="175"/>
      <c r="P195" s="175"/>
      <c r="Q195" s="176">
        <f>SUM(Q196:Q208)</f>
        <v>0</v>
      </c>
      <c r="R195" s="176">
        <f>SUM(R196:R208)</f>
        <v>0</v>
      </c>
      <c r="S195" s="175"/>
      <c r="T195" s="177">
        <f>SUM(T196:T208)</f>
        <v>0</v>
      </c>
      <c r="U195" s="175"/>
      <c r="V195" s="177">
        <f>SUM(V196:V208)</f>
        <v>0</v>
      </c>
      <c r="W195" s="175"/>
      <c r="X195" s="177">
        <f>SUM(X196:X208)</f>
        <v>0</v>
      </c>
      <c r="Y195" s="178"/>
      <c r="AR195" s="179" t="s">
        <v>154</v>
      </c>
      <c r="AT195" s="180" t="s">
        <v>78</v>
      </c>
      <c r="AU195" s="180" t="s">
        <v>79</v>
      </c>
      <c r="AY195" s="179" t="s">
        <v>131</v>
      </c>
      <c r="BK195" s="181">
        <f>SUM(BK196:BK208)</f>
        <v>0</v>
      </c>
    </row>
    <row r="196" spans="2:65" s="1" customFormat="1" ht="24" customHeight="1">
      <c r="B196" s="30"/>
      <c r="C196" s="202" t="s">
        <v>260</v>
      </c>
      <c r="D196" s="202" t="s">
        <v>189</v>
      </c>
      <c r="E196" s="203" t="s">
        <v>469</v>
      </c>
      <c r="F196" s="204" t="s">
        <v>470</v>
      </c>
      <c r="G196" s="205" t="s">
        <v>236</v>
      </c>
      <c r="H196" s="206">
        <v>320</v>
      </c>
      <c r="I196" s="207"/>
      <c r="J196" s="207"/>
      <c r="K196" s="208">
        <f>ROUND(P196*H196,2)</f>
        <v>0</v>
      </c>
      <c r="L196" s="204" t="s">
        <v>379</v>
      </c>
      <c r="M196" s="34"/>
      <c r="N196" s="209" t="s">
        <v>1</v>
      </c>
      <c r="O196" s="192" t="s">
        <v>42</v>
      </c>
      <c r="P196" s="193">
        <f>I196+J196</f>
        <v>0</v>
      </c>
      <c r="Q196" s="193">
        <f>ROUND(I196*H196,2)</f>
        <v>0</v>
      </c>
      <c r="R196" s="193">
        <f>ROUND(J196*H196,2)</f>
        <v>0</v>
      </c>
      <c r="S196" s="61"/>
      <c r="T196" s="194">
        <f>S196*H196</f>
        <v>0</v>
      </c>
      <c r="U196" s="194">
        <v>0</v>
      </c>
      <c r="V196" s="194">
        <f>U196*H196</f>
        <v>0</v>
      </c>
      <c r="W196" s="194">
        <v>0</v>
      </c>
      <c r="X196" s="194">
        <f>W196*H196</f>
        <v>0</v>
      </c>
      <c r="Y196" s="195" t="s">
        <v>1</v>
      </c>
      <c r="AR196" s="196" t="s">
        <v>157</v>
      </c>
      <c r="AT196" s="196" t="s">
        <v>189</v>
      </c>
      <c r="AU196" s="196" t="s">
        <v>86</v>
      </c>
      <c r="AY196" s="14" t="s">
        <v>131</v>
      </c>
      <c r="BE196" s="197">
        <f>IF(O196="základní",K196,0)</f>
        <v>0</v>
      </c>
      <c r="BF196" s="197">
        <f>IF(O196="snížená",K196,0)</f>
        <v>0</v>
      </c>
      <c r="BG196" s="197">
        <f>IF(O196="zákl. přenesená",K196,0)</f>
        <v>0</v>
      </c>
      <c r="BH196" s="197">
        <f>IF(O196="sníž. přenesená",K196,0)</f>
        <v>0</v>
      </c>
      <c r="BI196" s="197">
        <f>IF(O196="nulová",K196,0)</f>
        <v>0</v>
      </c>
      <c r="BJ196" s="14" t="s">
        <v>86</v>
      </c>
      <c r="BK196" s="197">
        <f>ROUND(P196*H196,2)</f>
        <v>0</v>
      </c>
      <c r="BL196" s="14" t="s">
        <v>157</v>
      </c>
      <c r="BM196" s="196" t="s">
        <v>471</v>
      </c>
    </row>
    <row r="197" spans="2:65" s="1" customFormat="1" ht="19.5">
      <c r="B197" s="30"/>
      <c r="C197" s="31"/>
      <c r="D197" s="198" t="s">
        <v>139</v>
      </c>
      <c r="E197" s="31"/>
      <c r="F197" s="199" t="s">
        <v>472</v>
      </c>
      <c r="G197" s="31"/>
      <c r="H197" s="31"/>
      <c r="I197" s="106"/>
      <c r="J197" s="106"/>
      <c r="K197" s="31"/>
      <c r="L197" s="31"/>
      <c r="M197" s="34"/>
      <c r="N197" s="200"/>
      <c r="O197" s="61"/>
      <c r="P197" s="61"/>
      <c r="Q197" s="61"/>
      <c r="R197" s="61"/>
      <c r="S197" s="61"/>
      <c r="T197" s="61"/>
      <c r="U197" s="61"/>
      <c r="V197" s="61"/>
      <c r="W197" s="61"/>
      <c r="X197" s="61"/>
      <c r="Y197" s="62"/>
      <c r="AT197" s="14" t="s">
        <v>139</v>
      </c>
      <c r="AU197" s="14" t="s">
        <v>86</v>
      </c>
    </row>
    <row r="198" spans="2:65" s="1" customFormat="1" ht="29.25">
      <c r="B198" s="30"/>
      <c r="C198" s="31"/>
      <c r="D198" s="198" t="s">
        <v>140</v>
      </c>
      <c r="E198" s="31"/>
      <c r="F198" s="201" t="s">
        <v>473</v>
      </c>
      <c r="G198" s="31"/>
      <c r="H198" s="31"/>
      <c r="I198" s="106"/>
      <c r="J198" s="106"/>
      <c r="K198" s="31"/>
      <c r="L198" s="31"/>
      <c r="M198" s="34"/>
      <c r="N198" s="200"/>
      <c r="O198" s="61"/>
      <c r="P198" s="61"/>
      <c r="Q198" s="61"/>
      <c r="R198" s="61"/>
      <c r="S198" s="61"/>
      <c r="T198" s="61"/>
      <c r="U198" s="61"/>
      <c r="V198" s="61"/>
      <c r="W198" s="61"/>
      <c r="X198" s="61"/>
      <c r="Y198" s="62"/>
      <c r="AT198" s="14" t="s">
        <v>140</v>
      </c>
      <c r="AU198" s="14" t="s">
        <v>86</v>
      </c>
    </row>
    <row r="199" spans="2:65" s="1" customFormat="1" ht="24" customHeight="1">
      <c r="B199" s="30"/>
      <c r="C199" s="202" t="s">
        <v>265</v>
      </c>
      <c r="D199" s="202" t="s">
        <v>189</v>
      </c>
      <c r="E199" s="203" t="s">
        <v>474</v>
      </c>
      <c r="F199" s="204" t="s">
        <v>475</v>
      </c>
      <c r="G199" s="205" t="s">
        <v>236</v>
      </c>
      <c r="H199" s="206">
        <v>80</v>
      </c>
      <c r="I199" s="207"/>
      <c r="J199" s="207"/>
      <c r="K199" s="208">
        <f>ROUND(P199*H199,2)</f>
        <v>0</v>
      </c>
      <c r="L199" s="204" t="s">
        <v>379</v>
      </c>
      <c r="M199" s="34"/>
      <c r="N199" s="209" t="s">
        <v>1</v>
      </c>
      <c r="O199" s="192" t="s">
        <v>42</v>
      </c>
      <c r="P199" s="193">
        <f>I199+J199</f>
        <v>0</v>
      </c>
      <c r="Q199" s="193">
        <f>ROUND(I199*H199,2)</f>
        <v>0</v>
      </c>
      <c r="R199" s="193">
        <f>ROUND(J199*H199,2)</f>
        <v>0</v>
      </c>
      <c r="S199" s="61"/>
      <c r="T199" s="194">
        <f>S199*H199</f>
        <v>0</v>
      </c>
      <c r="U199" s="194">
        <v>0</v>
      </c>
      <c r="V199" s="194">
        <f>U199*H199</f>
        <v>0</v>
      </c>
      <c r="W199" s="194">
        <v>0</v>
      </c>
      <c r="X199" s="194">
        <f>W199*H199</f>
        <v>0</v>
      </c>
      <c r="Y199" s="195" t="s">
        <v>1</v>
      </c>
      <c r="AR199" s="196" t="s">
        <v>157</v>
      </c>
      <c r="AT199" s="196" t="s">
        <v>189</v>
      </c>
      <c r="AU199" s="196" t="s">
        <v>86</v>
      </c>
      <c r="AY199" s="14" t="s">
        <v>131</v>
      </c>
      <c r="BE199" s="197">
        <f>IF(O199="základní",K199,0)</f>
        <v>0</v>
      </c>
      <c r="BF199" s="197">
        <f>IF(O199="snížená",K199,0)</f>
        <v>0</v>
      </c>
      <c r="BG199" s="197">
        <f>IF(O199="zákl. přenesená",K199,0)</f>
        <v>0</v>
      </c>
      <c r="BH199" s="197">
        <f>IF(O199="sníž. přenesená",K199,0)</f>
        <v>0</v>
      </c>
      <c r="BI199" s="197">
        <f>IF(O199="nulová",K199,0)</f>
        <v>0</v>
      </c>
      <c r="BJ199" s="14" t="s">
        <v>86</v>
      </c>
      <c r="BK199" s="197">
        <f>ROUND(P199*H199,2)</f>
        <v>0</v>
      </c>
      <c r="BL199" s="14" t="s">
        <v>157</v>
      </c>
      <c r="BM199" s="196" t="s">
        <v>476</v>
      </c>
    </row>
    <row r="200" spans="2:65" s="1" customFormat="1" ht="19.5">
      <c r="B200" s="30"/>
      <c r="C200" s="31"/>
      <c r="D200" s="198" t="s">
        <v>139</v>
      </c>
      <c r="E200" s="31"/>
      <c r="F200" s="199" t="s">
        <v>477</v>
      </c>
      <c r="G200" s="31"/>
      <c r="H200" s="31"/>
      <c r="I200" s="106"/>
      <c r="J200" s="106"/>
      <c r="K200" s="31"/>
      <c r="L200" s="31"/>
      <c r="M200" s="34"/>
      <c r="N200" s="200"/>
      <c r="O200" s="61"/>
      <c r="P200" s="61"/>
      <c r="Q200" s="61"/>
      <c r="R200" s="61"/>
      <c r="S200" s="61"/>
      <c r="T200" s="61"/>
      <c r="U200" s="61"/>
      <c r="V200" s="61"/>
      <c r="W200" s="61"/>
      <c r="X200" s="61"/>
      <c r="Y200" s="62"/>
      <c r="AT200" s="14" t="s">
        <v>139</v>
      </c>
      <c r="AU200" s="14" t="s">
        <v>86</v>
      </c>
    </row>
    <row r="201" spans="2:65" s="1" customFormat="1" ht="19.5">
      <c r="B201" s="30"/>
      <c r="C201" s="31"/>
      <c r="D201" s="198" t="s">
        <v>140</v>
      </c>
      <c r="E201" s="31"/>
      <c r="F201" s="201" t="s">
        <v>478</v>
      </c>
      <c r="G201" s="31"/>
      <c r="H201" s="31"/>
      <c r="I201" s="106"/>
      <c r="J201" s="106"/>
      <c r="K201" s="31"/>
      <c r="L201" s="31"/>
      <c r="M201" s="34"/>
      <c r="N201" s="200"/>
      <c r="O201" s="61"/>
      <c r="P201" s="61"/>
      <c r="Q201" s="61"/>
      <c r="R201" s="61"/>
      <c r="S201" s="61"/>
      <c r="T201" s="61"/>
      <c r="U201" s="61"/>
      <c r="V201" s="61"/>
      <c r="W201" s="61"/>
      <c r="X201" s="61"/>
      <c r="Y201" s="62"/>
      <c r="AT201" s="14" t="s">
        <v>140</v>
      </c>
      <c r="AU201" s="14" t="s">
        <v>86</v>
      </c>
    </row>
    <row r="202" spans="2:65" s="1" customFormat="1" ht="24" customHeight="1">
      <c r="B202" s="30"/>
      <c r="C202" s="202" t="s">
        <v>270</v>
      </c>
      <c r="D202" s="202" t="s">
        <v>189</v>
      </c>
      <c r="E202" s="203" t="s">
        <v>479</v>
      </c>
      <c r="F202" s="204" t="s">
        <v>480</v>
      </c>
      <c r="G202" s="205" t="s">
        <v>236</v>
      </c>
      <c r="H202" s="206">
        <v>8</v>
      </c>
      <c r="I202" s="207"/>
      <c r="J202" s="207"/>
      <c r="K202" s="208">
        <f>ROUND(P202*H202,2)</f>
        <v>0</v>
      </c>
      <c r="L202" s="204" t="s">
        <v>379</v>
      </c>
      <c r="M202" s="34"/>
      <c r="N202" s="209" t="s">
        <v>1</v>
      </c>
      <c r="O202" s="192" t="s">
        <v>42</v>
      </c>
      <c r="P202" s="193">
        <f>I202+J202</f>
        <v>0</v>
      </c>
      <c r="Q202" s="193">
        <f>ROUND(I202*H202,2)</f>
        <v>0</v>
      </c>
      <c r="R202" s="193">
        <f>ROUND(J202*H202,2)</f>
        <v>0</v>
      </c>
      <c r="S202" s="61"/>
      <c r="T202" s="194">
        <f>S202*H202</f>
        <v>0</v>
      </c>
      <c r="U202" s="194">
        <v>0</v>
      </c>
      <c r="V202" s="194">
        <f>U202*H202</f>
        <v>0</v>
      </c>
      <c r="W202" s="194">
        <v>0</v>
      </c>
      <c r="X202" s="194">
        <f>W202*H202</f>
        <v>0</v>
      </c>
      <c r="Y202" s="195" t="s">
        <v>1</v>
      </c>
      <c r="AR202" s="196" t="s">
        <v>157</v>
      </c>
      <c r="AT202" s="196" t="s">
        <v>189</v>
      </c>
      <c r="AU202" s="196" t="s">
        <v>86</v>
      </c>
      <c r="AY202" s="14" t="s">
        <v>131</v>
      </c>
      <c r="BE202" s="197">
        <f>IF(O202="základní",K202,0)</f>
        <v>0</v>
      </c>
      <c r="BF202" s="197">
        <f>IF(O202="snížená",K202,0)</f>
        <v>0</v>
      </c>
      <c r="BG202" s="197">
        <f>IF(O202="zákl. přenesená",K202,0)</f>
        <v>0</v>
      </c>
      <c r="BH202" s="197">
        <f>IF(O202="sníž. přenesená",K202,0)</f>
        <v>0</v>
      </c>
      <c r="BI202" s="197">
        <f>IF(O202="nulová",K202,0)</f>
        <v>0</v>
      </c>
      <c r="BJ202" s="14" t="s">
        <v>86</v>
      </c>
      <c r="BK202" s="197">
        <f>ROUND(P202*H202,2)</f>
        <v>0</v>
      </c>
      <c r="BL202" s="14" t="s">
        <v>157</v>
      </c>
      <c r="BM202" s="196" t="s">
        <v>481</v>
      </c>
    </row>
    <row r="203" spans="2:65" s="1" customFormat="1" ht="19.5">
      <c r="B203" s="30"/>
      <c r="C203" s="31"/>
      <c r="D203" s="198" t="s">
        <v>139</v>
      </c>
      <c r="E203" s="31"/>
      <c r="F203" s="199" t="s">
        <v>482</v>
      </c>
      <c r="G203" s="31"/>
      <c r="H203" s="31"/>
      <c r="I203" s="106"/>
      <c r="J203" s="106"/>
      <c r="K203" s="31"/>
      <c r="L203" s="31"/>
      <c r="M203" s="34"/>
      <c r="N203" s="200"/>
      <c r="O203" s="61"/>
      <c r="P203" s="61"/>
      <c r="Q203" s="61"/>
      <c r="R203" s="61"/>
      <c r="S203" s="61"/>
      <c r="T203" s="61"/>
      <c r="U203" s="61"/>
      <c r="V203" s="61"/>
      <c r="W203" s="61"/>
      <c r="X203" s="61"/>
      <c r="Y203" s="62"/>
      <c r="AT203" s="14" t="s">
        <v>139</v>
      </c>
      <c r="AU203" s="14" t="s">
        <v>86</v>
      </c>
    </row>
    <row r="204" spans="2:65" s="1" customFormat="1" ht="19.5">
      <c r="B204" s="30"/>
      <c r="C204" s="31"/>
      <c r="D204" s="198" t="s">
        <v>140</v>
      </c>
      <c r="E204" s="31"/>
      <c r="F204" s="201" t="s">
        <v>483</v>
      </c>
      <c r="G204" s="31"/>
      <c r="H204" s="31"/>
      <c r="I204" s="106"/>
      <c r="J204" s="106"/>
      <c r="K204" s="31"/>
      <c r="L204" s="31"/>
      <c r="M204" s="34"/>
      <c r="N204" s="200"/>
      <c r="O204" s="61"/>
      <c r="P204" s="61"/>
      <c r="Q204" s="61"/>
      <c r="R204" s="61"/>
      <c r="S204" s="61"/>
      <c r="T204" s="61"/>
      <c r="U204" s="61"/>
      <c r="V204" s="61"/>
      <c r="W204" s="61"/>
      <c r="X204" s="61"/>
      <c r="Y204" s="62"/>
      <c r="AT204" s="14" t="s">
        <v>140</v>
      </c>
      <c r="AU204" s="14" t="s">
        <v>86</v>
      </c>
    </row>
    <row r="205" spans="2:65" s="1" customFormat="1" ht="24" customHeight="1">
      <c r="B205" s="30"/>
      <c r="C205" s="202" t="s">
        <v>276</v>
      </c>
      <c r="D205" s="202" t="s">
        <v>189</v>
      </c>
      <c r="E205" s="203" t="s">
        <v>484</v>
      </c>
      <c r="F205" s="204" t="s">
        <v>485</v>
      </c>
      <c r="G205" s="205" t="s">
        <v>236</v>
      </c>
      <c r="H205" s="206">
        <v>100</v>
      </c>
      <c r="I205" s="207"/>
      <c r="J205" s="207"/>
      <c r="K205" s="208">
        <f>ROUND(P205*H205,2)</f>
        <v>0</v>
      </c>
      <c r="L205" s="204" t="s">
        <v>379</v>
      </c>
      <c r="M205" s="34"/>
      <c r="N205" s="209" t="s">
        <v>1</v>
      </c>
      <c r="O205" s="192" t="s">
        <v>42</v>
      </c>
      <c r="P205" s="193">
        <f>I205+J205</f>
        <v>0</v>
      </c>
      <c r="Q205" s="193">
        <f>ROUND(I205*H205,2)</f>
        <v>0</v>
      </c>
      <c r="R205" s="193">
        <f>ROUND(J205*H205,2)</f>
        <v>0</v>
      </c>
      <c r="S205" s="61"/>
      <c r="T205" s="194">
        <f>S205*H205</f>
        <v>0</v>
      </c>
      <c r="U205" s="194">
        <v>0</v>
      </c>
      <c r="V205" s="194">
        <f>U205*H205</f>
        <v>0</v>
      </c>
      <c r="W205" s="194">
        <v>0</v>
      </c>
      <c r="X205" s="194">
        <f>W205*H205</f>
        <v>0</v>
      </c>
      <c r="Y205" s="195" t="s">
        <v>1</v>
      </c>
      <c r="AR205" s="196" t="s">
        <v>157</v>
      </c>
      <c r="AT205" s="196" t="s">
        <v>189</v>
      </c>
      <c r="AU205" s="196" t="s">
        <v>86</v>
      </c>
      <c r="AY205" s="14" t="s">
        <v>131</v>
      </c>
      <c r="BE205" s="197">
        <f>IF(O205="základní",K205,0)</f>
        <v>0</v>
      </c>
      <c r="BF205" s="197">
        <f>IF(O205="snížená",K205,0)</f>
        <v>0</v>
      </c>
      <c r="BG205" s="197">
        <f>IF(O205="zákl. přenesená",K205,0)</f>
        <v>0</v>
      </c>
      <c r="BH205" s="197">
        <f>IF(O205="sníž. přenesená",K205,0)</f>
        <v>0</v>
      </c>
      <c r="BI205" s="197">
        <f>IF(O205="nulová",K205,0)</f>
        <v>0</v>
      </c>
      <c r="BJ205" s="14" t="s">
        <v>86</v>
      </c>
      <c r="BK205" s="197">
        <f>ROUND(P205*H205,2)</f>
        <v>0</v>
      </c>
      <c r="BL205" s="14" t="s">
        <v>157</v>
      </c>
      <c r="BM205" s="196" t="s">
        <v>486</v>
      </c>
    </row>
    <row r="206" spans="2:65" s="1" customFormat="1" ht="19.5">
      <c r="B206" s="30"/>
      <c r="C206" s="31"/>
      <c r="D206" s="198" t="s">
        <v>139</v>
      </c>
      <c r="E206" s="31"/>
      <c r="F206" s="199" t="s">
        <v>487</v>
      </c>
      <c r="G206" s="31"/>
      <c r="H206" s="31"/>
      <c r="I206" s="106"/>
      <c r="J206" s="106"/>
      <c r="K206" s="31"/>
      <c r="L206" s="31"/>
      <c r="M206" s="34"/>
      <c r="N206" s="200"/>
      <c r="O206" s="61"/>
      <c r="P206" s="61"/>
      <c r="Q206" s="61"/>
      <c r="R206" s="61"/>
      <c r="S206" s="61"/>
      <c r="T206" s="61"/>
      <c r="U206" s="61"/>
      <c r="V206" s="61"/>
      <c r="W206" s="61"/>
      <c r="X206" s="61"/>
      <c r="Y206" s="62"/>
      <c r="AT206" s="14" t="s">
        <v>139</v>
      </c>
      <c r="AU206" s="14" t="s">
        <v>86</v>
      </c>
    </row>
    <row r="207" spans="2:65" s="1" customFormat="1" ht="24" customHeight="1">
      <c r="B207" s="30"/>
      <c r="C207" s="202" t="s">
        <v>284</v>
      </c>
      <c r="D207" s="202" t="s">
        <v>189</v>
      </c>
      <c r="E207" s="203" t="s">
        <v>488</v>
      </c>
      <c r="F207" s="204" t="s">
        <v>489</v>
      </c>
      <c r="G207" s="205" t="s">
        <v>236</v>
      </c>
      <c r="H207" s="206">
        <v>300</v>
      </c>
      <c r="I207" s="207"/>
      <c r="J207" s="207"/>
      <c r="K207" s="208">
        <f>ROUND(P207*H207,2)</f>
        <v>0</v>
      </c>
      <c r="L207" s="204" t="s">
        <v>379</v>
      </c>
      <c r="M207" s="34"/>
      <c r="N207" s="209" t="s">
        <v>1</v>
      </c>
      <c r="O207" s="192" t="s">
        <v>42</v>
      </c>
      <c r="P207" s="193">
        <f>I207+J207</f>
        <v>0</v>
      </c>
      <c r="Q207" s="193">
        <f>ROUND(I207*H207,2)</f>
        <v>0</v>
      </c>
      <c r="R207" s="193">
        <f>ROUND(J207*H207,2)</f>
        <v>0</v>
      </c>
      <c r="S207" s="61"/>
      <c r="T207" s="194">
        <f>S207*H207</f>
        <v>0</v>
      </c>
      <c r="U207" s="194">
        <v>0</v>
      </c>
      <c r="V207" s="194">
        <f>U207*H207</f>
        <v>0</v>
      </c>
      <c r="W207" s="194">
        <v>0</v>
      </c>
      <c r="X207" s="194">
        <f>W207*H207</f>
        <v>0</v>
      </c>
      <c r="Y207" s="195" t="s">
        <v>1</v>
      </c>
      <c r="AR207" s="196" t="s">
        <v>157</v>
      </c>
      <c r="AT207" s="196" t="s">
        <v>189</v>
      </c>
      <c r="AU207" s="196" t="s">
        <v>86</v>
      </c>
      <c r="AY207" s="14" t="s">
        <v>131</v>
      </c>
      <c r="BE207" s="197">
        <f>IF(O207="základní",K207,0)</f>
        <v>0</v>
      </c>
      <c r="BF207" s="197">
        <f>IF(O207="snížená",K207,0)</f>
        <v>0</v>
      </c>
      <c r="BG207" s="197">
        <f>IF(O207="zákl. přenesená",K207,0)</f>
        <v>0</v>
      </c>
      <c r="BH207" s="197">
        <f>IF(O207="sníž. přenesená",K207,0)</f>
        <v>0</v>
      </c>
      <c r="BI207" s="197">
        <f>IF(O207="nulová",K207,0)</f>
        <v>0</v>
      </c>
      <c r="BJ207" s="14" t="s">
        <v>86</v>
      </c>
      <c r="BK207" s="197">
        <f>ROUND(P207*H207,2)</f>
        <v>0</v>
      </c>
      <c r="BL207" s="14" t="s">
        <v>157</v>
      </c>
      <c r="BM207" s="196" t="s">
        <v>490</v>
      </c>
    </row>
    <row r="208" spans="2:65" s="1" customFormat="1" ht="19.5">
      <c r="B208" s="30"/>
      <c r="C208" s="31"/>
      <c r="D208" s="198" t="s">
        <v>139</v>
      </c>
      <c r="E208" s="31"/>
      <c r="F208" s="199" t="s">
        <v>491</v>
      </c>
      <c r="G208" s="31"/>
      <c r="H208" s="31"/>
      <c r="I208" s="106"/>
      <c r="J208" s="106"/>
      <c r="K208" s="31"/>
      <c r="L208" s="31"/>
      <c r="M208" s="34"/>
      <c r="N208" s="220"/>
      <c r="O208" s="221"/>
      <c r="P208" s="221"/>
      <c r="Q208" s="221"/>
      <c r="R208" s="221"/>
      <c r="S208" s="221"/>
      <c r="T208" s="221"/>
      <c r="U208" s="221"/>
      <c r="V208" s="221"/>
      <c r="W208" s="221"/>
      <c r="X208" s="221"/>
      <c r="Y208" s="222"/>
      <c r="AT208" s="14" t="s">
        <v>139</v>
      </c>
      <c r="AU208" s="14" t="s">
        <v>86</v>
      </c>
    </row>
    <row r="209" spans="2:13" s="1" customFormat="1" ht="6.95" customHeight="1">
      <c r="B209" s="45"/>
      <c r="C209" s="46"/>
      <c r="D209" s="46"/>
      <c r="E209" s="46"/>
      <c r="F209" s="46"/>
      <c r="G209" s="46"/>
      <c r="H209" s="46"/>
      <c r="I209" s="139"/>
      <c r="J209" s="139"/>
      <c r="K209" s="46"/>
      <c r="L209" s="46"/>
      <c r="M209" s="34"/>
    </row>
  </sheetData>
  <sheetProtection algorithmName="SHA-512" hashValue="VmyJA+qmtDbEBsyosi8iQsnbE9SoOl8NOlaP7+Rfc/uy8Tv/W0vpwK0g3mga0HTltiwfvjKr5VhGKPdwfO50pA==" saltValue="heNu26wThzEGgi9Vrzok2rFZnfDf+Qjphp+klxdpmlvX7lzSbiWjIipCs0tXH2nJDlyHv/I48VQi3CXRoBx0kA==" spinCount="100000" sheet="1" objects="1" scenarios="1" formatColumns="0" formatRows="0" autoFilter="0"/>
  <autoFilter ref="C122:L208"/>
  <mergeCells count="9">
    <mergeCell ref="E87:H87"/>
    <mergeCell ref="E113:H113"/>
    <mergeCell ref="E115:H115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Oprava TNS Červenka ...</vt:lpstr>
      <vt:lpstr>02 - VRN</vt:lpstr>
      <vt:lpstr>03 - Stavební práce</vt:lpstr>
      <vt:lpstr>'01 - Oprava TNS Červenka ...'!Názvy_tisku</vt:lpstr>
      <vt:lpstr>'02 - VRN'!Názvy_tisku</vt:lpstr>
      <vt:lpstr>'03 - Stavební práce'!Názvy_tisku</vt:lpstr>
      <vt:lpstr>'Rekapitulace stavby'!Názvy_tisku</vt:lpstr>
      <vt:lpstr>'01 - Oprava TNS Červenka ...'!Oblast_tisku</vt:lpstr>
      <vt:lpstr>'02 - VRN'!Oblast_tisku</vt:lpstr>
      <vt:lpstr>'03 - Stavební práce'!Oblast_tisku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Zajíček Petr, Ing.</dc:creator>
  <cp:lastModifiedBy>Duda Vlastimil, Ing.</cp:lastModifiedBy>
  <dcterms:created xsi:type="dcterms:W3CDTF">2019-05-26T08:19:46Z</dcterms:created>
  <dcterms:modified xsi:type="dcterms:W3CDTF">2019-06-10T10:35:24Z</dcterms:modified>
</cp:coreProperties>
</file>